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10" documentId="8_{855ADA45-3629-4F10-B53C-A5628CD0BC7C}" xr6:coauthVersionLast="47" xr6:coauthVersionMax="47" xr10:uidLastSave="{13A8C150-19C0-4F5B-AA18-E56B897A3E76}"/>
  <bookViews>
    <workbookView xWindow="-120" yWindow="-120" windowWidth="29040" windowHeight="15720" tabRatio="272" xr2:uid="{00000000-000D-0000-FFFF-FFFF00000000}"/>
  </bookViews>
  <sheets>
    <sheet name="QUAR - " sheetId="5" r:id="rId1"/>
    <sheet name="Cálculos" sheetId="4" r:id="rId2"/>
  </sheets>
  <definedNames>
    <definedName name="_xlnm.Print_Area" localSheetId="0">'QUAR - '!$B$1:$N$78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5" l="1"/>
  <c r="J55" i="5" l="1"/>
  <c r="J54" i="5"/>
  <c r="N44" i="5"/>
  <c r="N18" i="5"/>
  <c r="N23" i="5"/>
  <c r="N28" i="5"/>
  <c r="N33" i="5"/>
  <c r="N38" i="5"/>
  <c r="N39" i="5"/>
  <c r="N54" i="5" l="1"/>
  <c r="H49" i="5" l="1"/>
  <c r="H51" i="5"/>
  <c r="J52" i="5"/>
  <c r="K49" i="5"/>
  <c r="K51" i="5"/>
  <c r="G52" i="5"/>
  <c r="K52" i="5" l="1"/>
  <c r="H52" i="5"/>
  <c r="N55" i="5"/>
  <c r="F33" i="4" l="1"/>
  <c r="F38" i="4" l="1"/>
  <c r="C22" i="4" s="1"/>
  <c r="F30" i="4" l="1"/>
  <c r="D39" i="4"/>
  <c r="F32" i="4"/>
  <c r="C18" i="4" s="1"/>
  <c r="F31" i="4"/>
  <c r="F36" i="4"/>
  <c r="F35" i="4"/>
  <c r="C16" i="4" l="1"/>
  <c r="F39" i="4"/>
  <c r="C20" i="4"/>
  <c r="C21" i="4"/>
  <c r="C17" i="4"/>
  <c r="C19" i="4"/>
  <c r="C23" i="4" l="1"/>
</calcChain>
</file>

<file path=xl/sharedStrings.xml><?xml version="1.0" encoding="utf-8"?>
<sst xmlns="http://schemas.openxmlformats.org/spreadsheetml/2006/main" count="196" uniqueCount="114">
  <si>
    <t>Classificação</t>
  </si>
  <si>
    <t>Desvio</t>
  </si>
  <si>
    <t>Estimado</t>
  </si>
  <si>
    <t>Realizado</t>
  </si>
  <si>
    <t>Eficácia</t>
  </si>
  <si>
    <t>Eficiência</t>
  </si>
  <si>
    <t>Qualidade</t>
  </si>
  <si>
    <t>Ponderação</t>
  </si>
  <si>
    <t>Indicadores</t>
  </si>
  <si>
    <t>Meta</t>
  </si>
  <si>
    <t>Peso</t>
  </si>
  <si>
    <t>Pesos dos Objectivos</t>
  </si>
  <si>
    <t>peso dos parâmetros na avaliação final</t>
  </si>
  <si>
    <t>peso dos objectivos no respectivo parâmetro</t>
  </si>
  <si>
    <t>peso de cada objectivo na avaliação final</t>
  </si>
  <si>
    <t>Avaliação final</t>
  </si>
  <si>
    <t>Superação</t>
  </si>
  <si>
    <t>Listagem das fontes de verificação</t>
  </si>
  <si>
    <t xml:space="preserve">Departamento: </t>
  </si>
  <si>
    <t xml:space="preserve">Organismo: </t>
  </si>
  <si>
    <t>Objectivos Operacionais de Eficiência</t>
  </si>
  <si>
    <t>Pontuação</t>
  </si>
  <si>
    <t>Ob. 1</t>
  </si>
  <si>
    <t>Ob. 2</t>
  </si>
  <si>
    <t>Ob. 3</t>
  </si>
  <si>
    <t>Ob. 4</t>
  </si>
  <si>
    <t>Ob. 5</t>
  </si>
  <si>
    <t>Ob. 6</t>
  </si>
  <si>
    <t>Técnicos Superiores</t>
  </si>
  <si>
    <t>Assistentes Técnicos</t>
  </si>
  <si>
    <t>Assistentes Operacionais</t>
  </si>
  <si>
    <t>Orçamento (M€)</t>
  </si>
  <si>
    <t>Funcionamento</t>
  </si>
  <si>
    <t>Plano</t>
  </si>
  <si>
    <t>Peso de cada objectivo operacional no total</t>
  </si>
  <si>
    <t>OB6</t>
  </si>
  <si>
    <t>Objetivos Operacionais de Eficácia</t>
  </si>
  <si>
    <t>Objetivos Operacionais de Qualidade</t>
  </si>
  <si>
    <t>Dirigentes - Direção superior</t>
  </si>
  <si>
    <t>Dirigentes - Direção intermédia</t>
  </si>
  <si>
    <t>Correspondência no Plano de Atividades</t>
  </si>
  <si>
    <t>Plano de Atividades Obj. Oper. 1.1</t>
  </si>
  <si>
    <t>Plano de Atividades Obj. Oper. 1.2</t>
  </si>
  <si>
    <t>Plano de Atividades Ação 1.2.1</t>
  </si>
  <si>
    <t xml:space="preserve">Objetivos Estratégicos Operacionais </t>
  </si>
  <si>
    <t xml:space="preserve">Cumprimento dos objetivos operacionais </t>
  </si>
  <si>
    <t>OB4</t>
  </si>
  <si>
    <t>OB5</t>
  </si>
  <si>
    <t>Observações</t>
  </si>
  <si>
    <t>Fórmula</t>
  </si>
  <si>
    <t>OB3</t>
  </si>
  <si>
    <t>OB1</t>
  </si>
  <si>
    <t>OB2</t>
  </si>
  <si>
    <t>OB7</t>
  </si>
  <si>
    <t>Ob. 7</t>
  </si>
  <si>
    <t>Planeados</t>
  </si>
  <si>
    <t>Recursos Humanos</t>
  </si>
  <si>
    <r>
      <rPr>
        <b/>
        <sz val="14"/>
        <color indexed="8"/>
        <rFont val="Calibri"/>
        <family val="2"/>
      </rPr>
      <t>Gráfico 1</t>
    </r>
    <r>
      <rPr>
        <sz val="14"/>
        <color indexed="8"/>
        <rFont val="Calibri"/>
        <family val="2"/>
      </rPr>
      <t xml:space="preserve"> - Peso de cada tipo de objetivo no resultado final</t>
    </r>
  </si>
  <si>
    <r>
      <rPr>
        <b/>
        <sz val="14"/>
        <color indexed="8"/>
        <rFont val="Calibri"/>
        <family val="2"/>
      </rPr>
      <t xml:space="preserve">Gráfico 2 </t>
    </r>
    <r>
      <rPr>
        <sz val="14"/>
        <color indexed="8"/>
        <rFont val="Calibri"/>
        <family val="2"/>
      </rPr>
      <t>- Peso de cada objetivo operacional no resultado final</t>
    </r>
  </si>
  <si>
    <t>Coordenador</t>
  </si>
  <si>
    <t>Plano de Atividades Ação 1.1.2</t>
  </si>
  <si>
    <t>≥65%; ≤75%</t>
  </si>
  <si>
    <t>&gt;75%</t>
  </si>
  <si>
    <t>Média das avaliações recolhidas no atendimento</t>
  </si>
  <si>
    <t>≥3,5 ≤4</t>
  </si>
  <si>
    <t>&gt; 4</t>
  </si>
  <si>
    <t>Ind. 2 - Realização de  iniciativas/projetos/Protocolos/parcerias que visem a aproximação das comunidades da diáspora aos Açores</t>
  </si>
  <si>
    <t>Ob. 2: Garantir o apoio às Casas dos Açores e a instituições representativas da diáspora açoriana no Mundo</t>
  </si>
  <si>
    <t>Ob. 1: Apoiar entidades, instituições, organizações e associações que trabalhem com emigrantes açorianos, com o objetivo da sua integração plena nas sociedades de acolhimento.</t>
  </si>
  <si>
    <t>Ind. 1 - Realização de  iniciativas/projetos/Protocolos/parcerias que visem a integração plena dos emigrantes açorianos</t>
  </si>
  <si>
    <t>Ind. 6 -Taxa de execução financeira do Plano de Investimentos</t>
  </si>
  <si>
    <t>Ind. 7 - índice de satisfação global dos clientes</t>
  </si>
  <si>
    <t>≥12 ≤14</t>
  </si>
  <si>
    <t>Ob. 5 - Gerir o plano e o orçamento</t>
  </si>
  <si>
    <t>Ob. 6 - Cumprir padrões de desempenho na prestação de serviços externos</t>
  </si>
  <si>
    <t xml:space="preserve">Objetivo 1 </t>
  </si>
  <si>
    <t>Indicador 1</t>
  </si>
  <si>
    <t>Objetivo 2</t>
  </si>
  <si>
    <t>Indicador 2</t>
  </si>
  <si>
    <t>Objetivo 3</t>
  </si>
  <si>
    <t>Indicador 3</t>
  </si>
  <si>
    <t>Objetivo 4</t>
  </si>
  <si>
    <t>Indicador 4</t>
  </si>
  <si>
    <t>Objetivo 5</t>
  </si>
  <si>
    <t>Indicador 5</t>
  </si>
  <si>
    <t>Indicador 6</t>
  </si>
  <si>
    <t>Objetivo 7</t>
  </si>
  <si>
    <t>Indicador 7</t>
  </si>
  <si>
    <t>Inquérito de satisfação</t>
  </si>
  <si>
    <t>Ob. 4: d. Promover a integração das comunidades imigradas nos Açores e a interculturalidade.</t>
  </si>
  <si>
    <t>Ind. 4 - Realização de  iniciativas/projetos/Protocolos/parcerias que visem a aproximação às comunidades imigradas e a Interculturalidade</t>
  </si>
  <si>
    <t>Direção Regional das Comunidades</t>
  </si>
  <si>
    <t>Ob. 3: Promover a preservação da identidade cultural açoriana no Mundo</t>
  </si>
  <si>
    <t>Ind. 3 - Realização de  iniciativas/projetos/Protocolos/parcerias que visem a preservação da identidade cultural açoriana no Mundo</t>
  </si>
  <si>
    <t>≥9</t>
  </si>
  <si>
    <t>≥15</t>
  </si>
  <si>
    <t>≥15 ≤20</t>
  </si>
  <si>
    <t>≥21</t>
  </si>
  <si>
    <t>≥7 ≤8</t>
  </si>
  <si>
    <t>≥5 ≤6</t>
  </si>
  <si>
    <t>≥7</t>
  </si>
  <si>
    <t>Mapa 7.1(Controlo orçamental da despesa)</t>
  </si>
  <si>
    <t>Ind. 5 -Taxa de execução financeira do Orçamento do funcionamento</t>
  </si>
  <si>
    <t>Secretaria Regional dos Assuntos Parlamentares e Comunidades</t>
  </si>
  <si>
    <t>QUADRO DE AVALIAÇÃO E RESPONSABILIZAÇÃO - 2025</t>
  </si>
  <si>
    <t>P.A0420 - PROTOCOLOS DE COOPERAÇÃO</t>
  </si>
  <si>
    <t>Superado</t>
  </si>
  <si>
    <t>P.A0427 PROTOCOLOS DE COOPERAÇÃO</t>
  </si>
  <si>
    <t>P.A0428 PROJETOS/CANDIDATURAS SOBRE A CULTURA AÇORIANA, P.A0423 APOIOS A SEMINÁRIOS E EVENTOS, P.A0424 APOIOS PARA A PROMOÇÃO DA AÇORIANIDADE</t>
  </si>
  <si>
    <t>P.A0440 -PROJETOS/CANDIDATURAS COM A INTEGRAÇÃO DOS IMIGRADOS, P.A0441- INTEGRAÇÃO LOCAL DOS IMIGRADOS, P.A0442 -PROTOCOLOS DE COOPERAÇÃO</t>
  </si>
  <si>
    <t>não superado</t>
  </si>
  <si>
    <t>número de entidades/iniciativas apoiadas</t>
  </si>
  <si>
    <t>superado</t>
  </si>
  <si>
    <t xml:space="preserve"> - (despesa paga/despesa prevista)*100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</si>
</sst>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0.000"/>
    <numFmt numFmtId="168" formatCode="#,##0.00\ [$€-816];\-#,##0.00\ [$€-816]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Verdana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color indexed="8"/>
      <name val="Verdan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6"/>
      <color indexed="9"/>
      <name val="Arial"/>
      <family val="2"/>
    </font>
    <font>
      <b/>
      <sz val="10"/>
      <color indexed="23"/>
      <name val="Arial"/>
      <family val="2"/>
    </font>
    <font>
      <sz val="8"/>
      <name val="Calibri"/>
      <family val="2"/>
    </font>
    <font>
      <b/>
      <sz val="12"/>
      <color indexed="8"/>
      <name val="Verdana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</font>
    <font>
      <b/>
      <sz val="16"/>
      <color theme="1"/>
      <name val="Arial"/>
      <family val="2"/>
    </font>
    <font>
      <i/>
      <sz val="9"/>
      <color theme="1"/>
      <name val="Calibri"/>
      <family val="2"/>
    </font>
    <font>
      <b/>
      <sz val="16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/>
    <xf numFmtId="0" fontId="11" fillId="0" borderId="0" xfId="0" applyFont="1"/>
    <xf numFmtId="0" fontId="13" fillId="0" borderId="0" xfId="0" applyFont="1"/>
    <xf numFmtId="0" fontId="12" fillId="2" borderId="0" xfId="2" applyFont="1" applyFill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12" fillId="2" borderId="0" xfId="2" applyFont="1" applyFill="1" applyAlignment="1">
      <alignment vertical="center"/>
    </xf>
    <xf numFmtId="2" fontId="4" fillId="4" borderId="10" xfId="0" applyNumberFormat="1" applyFont="1" applyFill="1" applyBorder="1" applyAlignment="1">
      <alignment horizontal="left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7" fontId="21" fillId="0" borderId="0" xfId="0" applyNumberFormat="1" applyFont="1"/>
    <xf numFmtId="0" fontId="21" fillId="0" borderId="0" xfId="0" applyFont="1"/>
    <xf numFmtId="9" fontId="8" fillId="0" borderId="1" xfId="1" applyNumberFormat="1" applyFont="1" applyFill="1" applyBorder="1" applyAlignment="1">
      <alignment horizontal="center" vertical="center" wrapText="1"/>
    </xf>
    <xf numFmtId="0" fontId="0" fillId="0" borderId="17" xfId="0" applyBorder="1"/>
    <xf numFmtId="9" fontId="0" fillId="0" borderId="18" xfId="0" applyNumberFormat="1" applyBorder="1"/>
    <xf numFmtId="0" fontId="0" fillId="0" borderId="19" xfId="0" applyBorder="1"/>
    <xf numFmtId="9" fontId="0" fillId="0" borderId="20" xfId="0" applyNumberFormat="1" applyBorder="1"/>
    <xf numFmtId="0" fontId="23" fillId="0" borderId="15" xfId="0" applyFont="1" applyBorder="1"/>
    <xf numFmtId="0" fontId="23" fillId="0" borderId="16" xfId="0" applyFont="1" applyBorder="1"/>
    <xf numFmtId="0" fontId="0" fillId="7" borderId="17" xfId="0" applyFill="1" applyBorder="1"/>
    <xf numFmtId="0" fontId="0" fillId="8" borderId="17" xfId="0" applyFill="1" applyBorder="1"/>
    <xf numFmtId="0" fontId="0" fillId="5" borderId="17" xfId="0" applyFill="1" applyBorder="1"/>
    <xf numFmtId="0" fontId="0" fillId="0" borderId="22" xfId="0" applyBorder="1"/>
    <xf numFmtId="165" fontId="0" fillId="0" borderId="23" xfId="0" applyNumberFormat="1" applyBorder="1"/>
    <xf numFmtId="0" fontId="0" fillId="0" borderId="28" xfId="0" applyBorder="1"/>
    <xf numFmtId="0" fontId="0" fillId="3" borderId="24" xfId="0" applyFill="1" applyBorder="1"/>
    <xf numFmtId="0" fontId="0" fillId="3" borderId="25" xfId="0" applyFill="1" applyBorder="1"/>
    <xf numFmtId="0" fontId="24" fillId="0" borderId="28" xfId="0" applyFont="1" applyBorder="1"/>
    <xf numFmtId="0" fontId="24" fillId="0" borderId="0" xfId="0" applyFont="1"/>
    <xf numFmtId="0" fontId="25" fillId="0" borderId="0" xfId="0" applyFont="1"/>
    <xf numFmtId="0" fontId="25" fillId="0" borderId="28" xfId="0" applyFont="1" applyBorder="1"/>
    <xf numFmtId="0" fontId="24" fillId="0" borderId="30" xfId="0" applyFont="1" applyBorder="1"/>
    <xf numFmtId="0" fontId="24" fillId="0" borderId="31" xfId="0" applyFont="1" applyBorder="1"/>
    <xf numFmtId="0" fontId="24" fillId="3" borderId="26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165" fontId="0" fillId="7" borderId="18" xfId="0" applyNumberFormat="1" applyFill="1" applyBorder="1"/>
    <xf numFmtId="165" fontId="0" fillId="8" borderId="18" xfId="0" applyNumberFormat="1" applyFill="1" applyBorder="1"/>
    <xf numFmtId="165" fontId="0" fillId="5" borderId="21" xfId="0" applyNumberFormat="1" applyFill="1" applyBorder="1"/>
    <xf numFmtId="165" fontId="0" fillId="0" borderId="3" xfId="3" applyNumberFormat="1" applyFont="1" applyBorder="1" applyAlignment="1">
      <alignment horizontal="center"/>
    </xf>
    <xf numFmtId="165" fontId="0" fillId="0" borderId="29" xfId="3" applyNumberFormat="1" applyFont="1" applyBorder="1" applyAlignment="1">
      <alignment horizontal="center"/>
    </xf>
    <xf numFmtId="165" fontId="0" fillId="0" borderId="29" xfId="3" applyNumberFormat="1" applyFont="1" applyFill="1" applyBorder="1" applyAlignment="1">
      <alignment horizontal="center"/>
    </xf>
    <xf numFmtId="165" fontId="0" fillId="0" borderId="32" xfId="3" applyNumberFormat="1" applyFont="1" applyBorder="1" applyAlignment="1">
      <alignment horizontal="center"/>
    </xf>
    <xf numFmtId="165" fontId="0" fillId="0" borderId="20" xfId="3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0" fontId="18" fillId="2" borderId="0" xfId="2" applyFont="1" applyFill="1"/>
    <xf numFmtId="166" fontId="8" fillId="9" borderId="1" xfId="0" applyNumberFormat="1" applyFont="1" applyFill="1" applyBorder="1"/>
    <xf numFmtId="0" fontId="13" fillId="0" borderId="0" xfId="0" applyFont="1" applyAlignment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" fontId="8" fillId="11" borderId="1" xfId="0" applyNumberFormat="1" applyFont="1" applyFill="1" applyBorder="1" applyAlignment="1">
      <alignment horizontal="center"/>
    </xf>
    <xf numFmtId="0" fontId="7" fillId="12" borderId="1" xfId="1" applyNumberFormat="1" applyFont="1" applyFill="1" applyBorder="1" applyAlignment="1">
      <alignment horizontal="center" vertical="center" wrapText="1"/>
    </xf>
    <xf numFmtId="9" fontId="7" fillId="12" borderId="1" xfId="1" applyNumberFormat="1" applyFont="1" applyFill="1" applyBorder="1" applyAlignment="1">
      <alignment horizontal="center" vertical="center" wrapText="1"/>
    </xf>
    <xf numFmtId="164" fontId="7" fillId="12" borderId="1" xfId="1" applyFont="1" applyFill="1" applyBorder="1" applyAlignment="1">
      <alignment horizontal="center" vertical="center" wrapText="1"/>
    </xf>
    <xf numFmtId="9" fontId="7" fillId="12" borderId="1" xfId="2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9" fontId="9" fillId="6" borderId="0" xfId="0" applyNumberFormat="1" applyFont="1" applyFill="1" applyAlignment="1">
      <alignment horizontal="center" vertical="center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26" fillId="13" borderId="6" xfId="0" applyFont="1" applyFill="1" applyBorder="1" applyAlignment="1">
      <alignment vertical="center"/>
    </xf>
    <xf numFmtId="0" fontId="26" fillId="13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horizontal="center" vertical="center"/>
    </xf>
    <xf numFmtId="9" fontId="26" fillId="13" borderId="2" xfId="0" applyNumberFormat="1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vertical="center"/>
    </xf>
    <xf numFmtId="0" fontId="27" fillId="13" borderId="6" xfId="0" applyFont="1" applyFill="1" applyBorder="1" applyAlignment="1">
      <alignment vertical="center"/>
    </xf>
    <xf numFmtId="0" fontId="27" fillId="13" borderId="2" xfId="0" applyFont="1" applyFill="1" applyBorder="1" applyAlignment="1">
      <alignment vertical="center"/>
    </xf>
    <xf numFmtId="9" fontId="27" fillId="13" borderId="2" xfId="3" applyFont="1" applyFill="1" applyBorder="1" applyAlignment="1">
      <alignment vertical="center"/>
    </xf>
    <xf numFmtId="0" fontId="27" fillId="13" borderId="4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29" fillId="2" borderId="0" xfId="2" applyFont="1" applyFill="1" applyAlignment="1">
      <alignment vertical="center"/>
    </xf>
    <xf numFmtId="0" fontId="30" fillId="0" borderId="0" xfId="0" applyFont="1"/>
    <xf numFmtId="0" fontId="31" fillId="2" borderId="5" xfId="2" applyFont="1" applyFill="1" applyBorder="1" applyAlignment="1">
      <alignment horizontal="right" vertical="center"/>
    </xf>
    <xf numFmtId="0" fontId="31" fillId="2" borderId="0" xfId="2" applyFont="1" applyFill="1"/>
    <xf numFmtId="0" fontId="30" fillId="2" borderId="0" xfId="2" applyFont="1" applyFill="1"/>
    <xf numFmtId="0" fontId="32" fillId="0" borderId="0" xfId="0" applyFont="1" applyAlignment="1">
      <alignment vertical="top"/>
    </xf>
    <xf numFmtId="0" fontId="33" fillId="2" borderId="0" xfId="2" applyFont="1" applyFill="1" applyAlignment="1">
      <alignment vertical="center"/>
    </xf>
    <xf numFmtId="0" fontId="31" fillId="0" borderId="0" xfId="0" applyFont="1" applyAlignment="1">
      <alignment horizontal="left"/>
    </xf>
    <xf numFmtId="0" fontId="31" fillId="2" borderId="0" xfId="2" applyFont="1" applyFill="1" applyAlignment="1">
      <alignment horizontal="left" vertical="center"/>
    </xf>
    <xf numFmtId="0" fontId="10" fillId="11" borderId="6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164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9" fontId="7" fillId="2" borderId="4" xfId="2" applyNumberFormat="1" applyFont="1" applyFill="1" applyBorder="1" applyAlignment="1">
      <alignment vertical="center"/>
    </xf>
    <xf numFmtId="9" fontId="11" fillId="11" borderId="1" xfId="0" applyNumberFormat="1" applyFont="1" applyFill="1" applyBorder="1" applyAlignment="1">
      <alignment vertical="center" wrapText="1"/>
    </xf>
    <xf numFmtId="1" fontId="8" fillId="11" borderId="1" xfId="0" applyNumberFormat="1" applyFont="1" applyFill="1" applyBorder="1" applyAlignment="1">
      <alignment vertical="center"/>
    </xf>
    <xf numFmtId="1" fontId="8" fillId="0" borderId="6" xfId="0" applyNumberFormat="1" applyFont="1" applyBorder="1" applyAlignment="1">
      <alignment vertical="center"/>
    </xf>
    <xf numFmtId="1" fontId="8" fillId="0" borderId="1" xfId="0" applyNumberFormat="1" applyFont="1" applyBorder="1" applyAlignment="1">
      <alignment horizontal="center"/>
    </xf>
    <xf numFmtId="9" fontId="0" fillId="0" borderId="0" xfId="0" applyNumberFormat="1"/>
    <xf numFmtId="165" fontId="0" fillId="0" borderId="0" xfId="3" applyNumberFormat="1" applyFont="1" applyFill="1" applyBorder="1" applyAlignment="1">
      <alignment horizont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9" fillId="12" borderId="6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164" fontId="7" fillId="12" borderId="6" xfId="1" applyFont="1" applyFill="1" applyBorder="1" applyAlignment="1">
      <alignment horizontal="center" vertical="center" wrapText="1"/>
    </xf>
    <xf numFmtId="164" fontId="7" fillId="12" borderId="4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left" vertical="center" wrapText="1"/>
    </xf>
    <xf numFmtId="164" fontId="7" fillId="0" borderId="1" xfId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center" vertical="center"/>
    </xf>
    <xf numFmtId="2" fontId="7" fillId="7" borderId="2" xfId="0" applyNumberFormat="1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center"/>
    </xf>
    <xf numFmtId="2" fontId="10" fillId="11" borderId="4" xfId="0" applyNumberFormat="1" applyFont="1" applyFill="1" applyBorder="1" applyAlignment="1">
      <alignment horizontal="center"/>
    </xf>
    <xf numFmtId="0" fontId="35" fillId="10" borderId="6" xfId="2" applyFont="1" applyFill="1" applyBorder="1" applyAlignment="1">
      <alignment horizontal="center" vertical="center"/>
    </xf>
    <xf numFmtId="0" fontId="17" fillId="10" borderId="2" xfId="2" applyFont="1" applyFill="1" applyBorder="1" applyAlignment="1">
      <alignment horizontal="center" vertical="center"/>
    </xf>
    <xf numFmtId="0" fontId="17" fillId="10" borderId="4" xfId="2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6" borderId="6" xfId="2" applyFont="1" applyFill="1" applyBorder="1" applyAlignment="1">
      <alignment horizontal="center" vertical="center"/>
    </xf>
    <xf numFmtId="0" fontId="26" fillId="6" borderId="2" xfId="2" applyFont="1" applyFill="1" applyBorder="1" applyAlignment="1">
      <alignment horizontal="center" vertical="center"/>
    </xf>
    <xf numFmtId="0" fontId="26" fillId="6" borderId="4" xfId="2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10" fillId="11" borderId="6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7" fillId="7" borderId="6" xfId="2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 vertical="center"/>
    </xf>
    <xf numFmtId="0" fontId="7" fillId="7" borderId="4" xfId="2" applyFont="1" applyFill="1" applyBorder="1" applyAlignment="1">
      <alignment horizontal="left" vertical="center"/>
    </xf>
    <xf numFmtId="0" fontId="12" fillId="7" borderId="6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164" fontId="7" fillId="12" borderId="1" xfId="1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/>
    </xf>
    <xf numFmtId="2" fontId="7" fillId="9" borderId="6" xfId="0" applyNumberFormat="1" applyFont="1" applyFill="1" applyBorder="1" applyAlignment="1">
      <alignment horizontal="left" vertical="center"/>
    </xf>
    <xf numFmtId="2" fontId="7" fillId="9" borderId="2" xfId="0" applyNumberFormat="1" applyFont="1" applyFill="1" applyBorder="1" applyAlignment="1">
      <alignment horizontal="left" vertical="center"/>
    </xf>
    <xf numFmtId="2" fontId="7" fillId="9" borderId="4" xfId="0" applyNumberFormat="1" applyFont="1" applyFill="1" applyBorder="1" applyAlignment="1">
      <alignment horizontal="left" vertical="center"/>
    </xf>
    <xf numFmtId="168" fontId="7" fillId="9" borderId="1" xfId="0" applyNumberFormat="1" applyFont="1" applyFill="1" applyBorder="1" applyAlignment="1">
      <alignment horizontal="center"/>
    </xf>
    <xf numFmtId="44" fontId="7" fillId="9" borderId="6" xfId="4" applyFont="1" applyFill="1" applyBorder="1" applyAlignment="1">
      <alignment horizontal="center"/>
    </xf>
    <xf numFmtId="44" fontId="7" fillId="9" borderId="2" xfId="4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left" vertical="center"/>
    </xf>
    <xf numFmtId="2" fontId="9" fillId="9" borderId="2" xfId="0" applyNumberFormat="1" applyFont="1" applyFill="1" applyBorder="1" applyAlignment="1">
      <alignment horizontal="left" vertical="center"/>
    </xf>
    <xf numFmtId="2" fontId="9" fillId="9" borderId="4" xfId="0" applyNumberFormat="1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" fontId="8" fillId="0" borderId="6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left" vertical="center"/>
    </xf>
    <xf numFmtId="2" fontId="7" fillId="7" borderId="2" xfId="0" applyNumberFormat="1" applyFont="1" applyFill="1" applyBorder="1" applyAlignment="1">
      <alignment horizontal="left" vertical="center"/>
    </xf>
    <xf numFmtId="2" fontId="7" fillId="7" borderId="4" xfId="0" applyNumberFormat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left" vertical="center" wrapText="1"/>
    </xf>
    <xf numFmtId="1" fontId="8" fillId="11" borderId="6" xfId="0" applyNumberFormat="1" applyFont="1" applyFill="1" applyBorder="1" applyAlignment="1">
      <alignment horizontal="center" vertical="center"/>
    </xf>
    <xf numFmtId="1" fontId="8" fillId="11" borderId="4" xfId="0" applyNumberFormat="1" applyFont="1" applyFill="1" applyBorder="1" applyAlignment="1">
      <alignment horizontal="center" vertical="center"/>
    </xf>
    <xf numFmtId="1" fontId="8" fillId="11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6" fillId="6" borderId="6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2" fontId="7" fillId="0" borderId="1" xfId="2" applyNumberFormat="1" applyFont="1" applyBorder="1" applyAlignment="1">
      <alignment vertical="center"/>
    </xf>
    <xf numFmtId="9" fontId="7" fillId="2" borderId="4" xfId="3" applyFont="1" applyFill="1" applyBorder="1" applyAlignment="1">
      <alignment vertical="center"/>
    </xf>
  </cellXfs>
  <cellStyles count="5">
    <cellStyle name="Currency 2" xfId="1" xr:uid="{00000000-0005-0000-0000-000000000000}"/>
    <cellStyle name="Moeda" xfId="4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aseline="0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Cálculos!$C$4:$C$6</c:f>
              <c:numCache>
                <c:formatCode>0%</c:formatCode>
                <c:ptCount val="3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1-43FD-8587-5FD5D035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95883307985482"/>
          <c:y val="0.29312279208342396"/>
          <c:w val="0.18662148893979891"/>
          <c:h val="0.40586224019295153"/>
        </c:manualLayout>
      </c:layout>
      <c:overlay val="0"/>
      <c:txPr>
        <a:bodyPr/>
        <a:lstStyle/>
        <a:p>
          <a:pPr>
            <a:defRPr sz="1400" baseline="0"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01586723350974"/>
          <c:y val="0.11475432800158512"/>
          <c:w val="0.5925202545600996"/>
          <c:h val="0.77049334515349965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3.2530038222834089E-2"/>
                  <c:y val="-0.20940553978679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1-4F24-A669-38BFB4831E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aseline="0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Cálculos!$B$16:$B$22</c:f>
              <c:strCache>
                <c:ptCount val="7"/>
                <c:pt idx="0">
                  <c:v>Ob. 1</c:v>
                </c:pt>
                <c:pt idx="1">
                  <c:v>Ob. 2</c:v>
                </c:pt>
                <c:pt idx="2">
                  <c:v>Ob. 3</c:v>
                </c:pt>
                <c:pt idx="3">
                  <c:v>Ob. 4</c:v>
                </c:pt>
                <c:pt idx="4">
                  <c:v>Ob. 5</c:v>
                </c:pt>
                <c:pt idx="5">
                  <c:v>Ob. 6</c:v>
                </c:pt>
                <c:pt idx="6">
                  <c:v>Ob. 7</c:v>
                </c:pt>
              </c:strCache>
            </c:strRef>
          </c:cat>
          <c:val>
            <c:numRef>
              <c:f>Cálculos!$C$16:$C$22</c:f>
              <c:numCache>
                <c:formatCode>0.0%</c:formatCode>
                <c:ptCount val="7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1-4F24-A669-38BFB483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81448214495587"/>
          <c:y val="0.19781590261118037"/>
          <c:w val="0.14960644301185241"/>
          <c:h val="0.59413566459605127"/>
        </c:manualLayout>
      </c:layout>
      <c:overlay val="0"/>
      <c:txPr>
        <a:bodyPr/>
        <a:lstStyle/>
        <a:p>
          <a:pPr>
            <a:defRPr sz="1200" baseline="0"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1" l="0.75000000000000366" r="0.750000000000003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01586723350974"/>
          <c:y val="0.11475432800158512"/>
          <c:w val="0.5925202545600996"/>
          <c:h val="0.77049334515349965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3.2530038222834089E-2"/>
                  <c:y val="-0.20940553978679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C-41D3-9D11-4CB1E98089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Cálculos!$B$16:$B$22</c:f>
              <c:strCache>
                <c:ptCount val="7"/>
                <c:pt idx="0">
                  <c:v>Ob. 1</c:v>
                </c:pt>
                <c:pt idx="1">
                  <c:v>Ob. 2</c:v>
                </c:pt>
                <c:pt idx="2">
                  <c:v>Ob. 3</c:v>
                </c:pt>
                <c:pt idx="3">
                  <c:v>Ob. 4</c:v>
                </c:pt>
                <c:pt idx="4">
                  <c:v>Ob. 5</c:v>
                </c:pt>
                <c:pt idx="5">
                  <c:v>Ob. 6</c:v>
                </c:pt>
                <c:pt idx="6">
                  <c:v>Ob. 7</c:v>
                </c:pt>
              </c:strCache>
            </c:strRef>
          </c:cat>
          <c:val>
            <c:numRef>
              <c:f>Cálculos!$C$16:$C$22</c:f>
              <c:numCache>
                <c:formatCode>0.0%</c:formatCode>
                <c:ptCount val="7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C-41D3-9D11-4CB1E980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81448214495587"/>
          <c:y val="0.19781590261118037"/>
          <c:w val="0.14960644301185241"/>
          <c:h val="0.53923383606155584"/>
        </c:manualLayout>
      </c:layout>
      <c:overlay val="0"/>
    </c:legend>
    <c:plotVisOnly val="1"/>
    <c:dispBlanksAs val="zero"/>
    <c:showDLblsOverMax val="0"/>
  </c:chart>
  <c:printSettings>
    <c:headerFooter/>
    <c:pageMargins b="1" l="0.75000000000000366" r="0.750000000000003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Cálculos!$C$4:$C$6</c:f>
              <c:numCache>
                <c:formatCode>0%</c:formatCode>
                <c:ptCount val="3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6-4A67-8FF2-1BE93FA33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95883307985482"/>
          <c:y val="0.29312279208342396"/>
          <c:w val="0.18662148893979891"/>
          <c:h val="0.4058622401929515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296636</xdr:colOff>
      <xdr:row>3</xdr:row>
      <xdr:rowOff>256856</xdr:rowOff>
    </xdr:from>
    <xdr:to>
      <xdr:col>13</xdr:col>
      <xdr:colOff>715736</xdr:colOff>
      <xdr:row>5</xdr:row>
      <xdr:rowOff>887688</xdr:rowOff>
    </xdr:to>
    <xdr:grpSp>
      <xdr:nvGrpSpPr>
        <xdr:cNvPr id="14" name="Group 8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96636" y="1480138"/>
          <a:ext cx="15250886" cy="1285336"/>
          <a:chOff x="604" y="254"/>
          <a:chExt cx="153" cy="61"/>
        </a:xfrm>
      </xdr:grpSpPr>
      <xdr:sp macro="" textlink="">
        <xdr:nvSpPr>
          <xdr:cNvPr id="18" name="AutoShape 3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gray">
          <a:xfrm>
            <a:off x="604" y="254"/>
            <a:ext cx="153" cy="61"/>
          </a:xfrm>
          <a:prstGeom prst="roundRect">
            <a:avLst>
              <a:gd name="adj" fmla="val 10889"/>
            </a:avLst>
          </a:prstGeom>
          <a:solidFill>
            <a:schemeClr val="accent1">
              <a:lumMod val="20000"/>
              <a:lumOff val="80000"/>
            </a:schemeClr>
          </a:soli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/>
          <a:p>
            <a:endParaRPr lang="pt-PT"/>
          </a:p>
        </xdr:txBody>
      </xdr:sp>
      <xdr:sp macro="" textlink="">
        <xdr:nvSpPr>
          <xdr:cNvPr id="24" name="AutoShape 3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gray">
          <a:xfrm>
            <a:off x="607" y="257"/>
            <a:ext cx="147" cy="56"/>
          </a:xfrm>
          <a:prstGeom prst="roundRect">
            <a:avLst>
              <a:gd name="adj" fmla="val 11921"/>
            </a:avLst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pt-PT" sz="1600" b="1" i="0">
                <a:solidFill>
                  <a:schemeClr val="bg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Missão: Estudar, propor, executar, coordenar, acompanhar, avaliar e fiscalizar a aplicação das políticas do Governo Regional, com o objetivo de reforçar os laços sociais, culturais e económicos das comunidades açorianas com a Região e garantir a plena integração dos açorianos e seus descendentes nas comunidades onde residem, bem como garantir a integração dos imigrantes na Região Autónoma dos Açores</a:t>
            </a:r>
            <a:r>
              <a:rPr lang="pt-PT" sz="1600" b="1" i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.</a:t>
            </a:r>
            <a:endParaRPr kumimoji="0" lang="en-ZA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304800</xdr:colOff>
      <xdr:row>5</xdr:row>
      <xdr:rowOff>914400</xdr:rowOff>
    </xdr:from>
    <xdr:to>
      <xdr:col>13</xdr:col>
      <xdr:colOff>742950</xdr:colOff>
      <xdr:row>6</xdr:row>
      <xdr:rowOff>466725</xdr:rowOff>
    </xdr:to>
    <xdr:grpSp>
      <xdr:nvGrpSpPr>
        <xdr:cNvPr id="2" name="Group 8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304800" y="2792186"/>
          <a:ext cx="15269936" cy="776968"/>
          <a:chOff x="599" y="262"/>
          <a:chExt cx="158" cy="43"/>
        </a:xfrm>
      </xdr:grpSpPr>
      <xdr:sp macro="" textlink="">
        <xdr:nvSpPr>
          <xdr:cNvPr id="3" name="AutoShape 3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solidFill>
            <a:schemeClr val="accent1">
              <a:lumMod val="20000"/>
              <a:lumOff val="80000"/>
            </a:schemeClr>
          </a:soli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/>
          <a:p>
            <a:endParaRPr lang="pt-PT"/>
          </a:p>
        </xdr:txBody>
      </xdr:sp>
      <xdr:sp macro="" textlink="">
        <xdr:nvSpPr>
          <xdr:cNvPr id="4" name="AutoShape 3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gray">
          <a:xfrm>
            <a:off x="602" y="266"/>
            <a:ext cx="152" cy="37"/>
          </a:xfrm>
          <a:prstGeom prst="roundRect">
            <a:avLst>
              <a:gd name="adj" fmla="val 11921"/>
            </a:avLst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36000" rIns="91440" bIns="3600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6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Visão: </a:t>
            </a:r>
            <a:r>
              <a:rPr lang="en-ZA" sz="1600" b="1" i="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pt-PT" sz="16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Ser uma ponte entre os Açores, as suas comunidades e os imigrantes que vivem nas ilhas, promovendo um espaço de pertença</a:t>
            </a:r>
            <a:r>
              <a:rPr lang="pt-PT" sz="1600" b="1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comum</a:t>
            </a:r>
            <a:r>
              <a:rPr lang="pt-PT" sz="1600"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 uma Açorianidade que se renove no encontro de culturas.</a:t>
            </a:r>
            <a:endParaRPr kumimoji="0" lang="en-ZA" sz="16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</xdr:col>
      <xdr:colOff>294358</xdr:colOff>
      <xdr:row>6</xdr:row>
      <xdr:rowOff>609835</xdr:rowOff>
    </xdr:from>
    <xdr:to>
      <xdr:col>13</xdr:col>
      <xdr:colOff>751558</xdr:colOff>
      <xdr:row>8</xdr:row>
      <xdr:rowOff>1757430</xdr:rowOff>
    </xdr:to>
    <xdr:sp macro="" textlink="">
      <xdr:nvSpPr>
        <xdr:cNvPr id="8" name="AutoShape 3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294358" y="3051455"/>
          <a:ext cx="16005756" cy="6030834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</xdr:spPr>
      <xdr:txBody>
        <a:bodyPr/>
        <a:lstStyle/>
        <a:p>
          <a:endParaRPr lang="pt-PT"/>
        </a:p>
        <a:p>
          <a:endParaRPr lang="pt-PT"/>
        </a:p>
        <a:p>
          <a:r>
            <a:rPr lang="pt-PT"/>
            <a:t>z</a:t>
          </a:r>
        </a:p>
      </xdr:txBody>
    </xdr:sp>
    <xdr:clientData/>
  </xdr:twoCellAnchor>
  <xdr:twoCellAnchor>
    <xdr:from>
      <xdr:col>2</xdr:col>
      <xdr:colOff>526165</xdr:colOff>
      <xdr:row>7</xdr:row>
      <xdr:rowOff>2836750</xdr:rowOff>
    </xdr:from>
    <xdr:to>
      <xdr:col>11</xdr:col>
      <xdr:colOff>501949</xdr:colOff>
      <xdr:row>7</xdr:row>
      <xdr:rowOff>3501032</xdr:rowOff>
    </xdr:to>
    <xdr:sp macro="" textlink="">
      <xdr:nvSpPr>
        <xdr:cNvPr id="9" name="AutoShape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1640590" y="5922850"/>
          <a:ext cx="14672859" cy="664282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655864</xdr:colOff>
      <xdr:row>7</xdr:row>
      <xdr:rowOff>2955779</xdr:rowOff>
    </xdr:from>
    <xdr:to>
      <xdr:col>11</xdr:col>
      <xdr:colOff>240394</xdr:colOff>
      <xdr:row>7</xdr:row>
      <xdr:rowOff>3439588</xdr:rowOff>
    </xdr:to>
    <xdr:sp macro="" textlink="">
      <xdr:nvSpPr>
        <xdr:cNvPr id="10" name="AutoShape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gray">
        <a:xfrm>
          <a:off x="1823012" y="6068173"/>
          <a:ext cx="12678051" cy="483809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5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3: Promover a preservação da identidade cultural açoriana no Mundo.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548654</xdr:colOff>
      <xdr:row>7</xdr:row>
      <xdr:rowOff>938894</xdr:rowOff>
    </xdr:from>
    <xdr:to>
      <xdr:col>11</xdr:col>
      <xdr:colOff>524438</xdr:colOff>
      <xdr:row>7</xdr:row>
      <xdr:rowOff>1656615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gray">
        <a:xfrm>
          <a:off x="1663079" y="4024994"/>
          <a:ext cx="14672859" cy="7177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697139</xdr:colOff>
      <xdr:row>7</xdr:row>
      <xdr:rowOff>1017709</xdr:rowOff>
    </xdr:from>
    <xdr:to>
      <xdr:col>11</xdr:col>
      <xdr:colOff>255361</xdr:colOff>
      <xdr:row>7</xdr:row>
      <xdr:rowOff>1532059</xdr:rowOff>
    </xdr:to>
    <xdr:sp macro="" textlink="">
      <xdr:nvSpPr>
        <xdr:cNvPr id="12" name="AutoShape 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gray">
        <a:xfrm>
          <a:off x="1867353" y="4106530"/>
          <a:ext cx="12648294" cy="514350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1: Cooperar com entidades, instituições, organizações e associações com vista à plena integração dos emigrantes.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465702</xdr:colOff>
      <xdr:row>7</xdr:row>
      <xdr:rowOff>391562</xdr:rowOff>
    </xdr:from>
    <xdr:to>
      <xdr:col>11</xdr:col>
      <xdr:colOff>443929</xdr:colOff>
      <xdr:row>7</xdr:row>
      <xdr:rowOff>736273</xdr:rowOff>
    </xdr:to>
    <xdr:sp macro="" textlink="">
      <xdr:nvSpPr>
        <xdr:cNvPr id="13" name="AutoShap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gray">
        <a:xfrm>
          <a:off x="1580127" y="3477662"/>
          <a:ext cx="14675302" cy="344711"/>
        </a:xfrm>
        <a:prstGeom prst="roundRect">
          <a:avLst>
            <a:gd name="adj" fmla="val 10889"/>
          </a:avLst>
        </a:prstGeom>
        <a:solidFill>
          <a:schemeClr val="accent1">
            <a:lumMod val="75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  </a:t>
          </a:r>
        </a:p>
      </xdr:txBody>
    </xdr:sp>
    <xdr:clientData/>
  </xdr:twoCellAnchor>
  <xdr:twoCellAnchor>
    <xdr:from>
      <xdr:col>1</xdr:col>
      <xdr:colOff>261937</xdr:colOff>
      <xdr:row>2</xdr:row>
      <xdr:rowOff>19050</xdr:rowOff>
    </xdr:from>
    <xdr:to>
      <xdr:col>1</xdr:col>
      <xdr:colOff>909637</xdr:colOff>
      <xdr:row>3</xdr:row>
      <xdr:rowOff>276225</xdr:rowOff>
    </xdr:to>
    <xdr:pic>
      <xdr:nvPicPr>
        <xdr:cNvPr id="15" name="Picture 703" descr="RA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" y="628650"/>
          <a:ext cx="647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558271</xdr:colOff>
      <xdr:row>7</xdr:row>
      <xdr:rowOff>3724576</xdr:rowOff>
    </xdr:from>
    <xdr:to>
      <xdr:col>11</xdr:col>
      <xdr:colOff>534055</xdr:colOff>
      <xdr:row>8</xdr:row>
      <xdr:rowOff>169132</xdr:rowOff>
    </xdr:to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gray">
        <a:xfrm>
          <a:off x="1672696" y="6810676"/>
          <a:ext cx="14672859" cy="654606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659191</xdr:colOff>
      <xdr:row>7</xdr:row>
      <xdr:rowOff>3811260</xdr:rowOff>
    </xdr:from>
    <xdr:to>
      <xdr:col>11</xdr:col>
      <xdr:colOff>264583</xdr:colOff>
      <xdr:row>8</xdr:row>
      <xdr:rowOff>75343</xdr:rowOff>
    </xdr:to>
    <xdr:sp macro="" textlink="">
      <xdr:nvSpPr>
        <xdr:cNvPr id="17" name="AutoShape 3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gray">
        <a:xfrm>
          <a:off x="1773616" y="6897360"/>
          <a:ext cx="14302467" cy="474133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4: Promover a integração das comunidades imigradas nos Açores e a interculturalidade.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544286</xdr:colOff>
      <xdr:row>7</xdr:row>
      <xdr:rowOff>1830504</xdr:rowOff>
    </xdr:from>
    <xdr:to>
      <xdr:col>11</xdr:col>
      <xdr:colOff>520070</xdr:colOff>
      <xdr:row>7</xdr:row>
      <xdr:rowOff>2548225</xdr:rowOff>
    </xdr:to>
    <xdr:sp macro="" textlink="">
      <xdr:nvSpPr>
        <xdr:cNvPr id="19" name="AutoShape 3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gray">
        <a:xfrm>
          <a:off x="1658711" y="4916604"/>
          <a:ext cx="14672859" cy="7177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693674</xdr:colOff>
      <xdr:row>7</xdr:row>
      <xdr:rowOff>1915669</xdr:rowOff>
    </xdr:from>
    <xdr:to>
      <xdr:col>11</xdr:col>
      <xdr:colOff>275317</xdr:colOff>
      <xdr:row>7</xdr:row>
      <xdr:rowOff>2430019</xdr:rowOff>
    </xdr:to>
    <xdr:sp macro="" textlink="">
      <xdr:nvSpPr>
        <xdr:cNvPr id="20" name="AutoShape 3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gray">
        <a:xfrm>
          <a:off x="1863888" y="5004490"/>
          <a:ext cx="12671715" cy="514350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2: Manter uma relação próxima e em renovação constante com as comunidades açorianas no mundo.</a:t>
          </a:r>
        </a:p>
      </xdr:txBody>
    </xdr:sp>
    <xdr:clientData/>
  </xdr:twoCellAnchor>
  <xdr:twoCellAnchor>
    <xdr:from>
      <xdr:col>1</xdr:col>
      <xdr:colOff>122463</xdr:colOff>
      <xdr:row>57</xdr:row>
      <xdr:rowOff>122464</xdr:rowOff>
    </xdr:from>
    <xdr:to>
      <xdr:col>4</xdr:col>
      <xdr:colOff>2326821</xdr:colOff>
      <xdr:row>76</xdr:row>
      <xdr:rowOff>136072</xdr:rowOff>
    </xdr:to>
    <xdr:graphicFrame macro="">
      <xdr:nvGraphicFramePr>
        <xdr:cNvPr id="21" name="Gráfico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57</xdr:row>
      <xdr:rowOff>108857</xdr:rowOff>
    </xdr:from>
    <xdr:to>
      <xdr:col>14</xdr:col>
      <xdr:colOff>0</xdr:colOff>
      <xdr:row>76</xdr:row>
      <xdr:rowOff>95251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570758</xdr:colOff>
      <xdr:row>8</xdr:row>
      <xdr:rowOff>440020</xdr:rowOff>
    </xdr:from>
    <xdr:to>
      <xdr:col>11</xdr:col>
      <xdr:colOff>530667</xdr:colOff>
      <xdr:row>8</xdr:row>
      <xdr:rowOff>1183141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EC6F4DCB-56DF-45CC-947D-D713838C0EF0}"/>
            </a:ext>
          </a:extLst>
        </xdr:cNvPr>
        <xdr:cNvSpPr>
          <a:spLocks noChangeArrowheads="1"/>
        </xdr:cNvSpPr>
      </xdr:nvSpPr>
      <xdr:spPr bwMode="gray">
        <a:xfrm>
          <a:off x="1737906" y="7764879"/>
          <a:ext cx="13053430" cy="7431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694023</xdr:colOff>
      <xdr:row>8</xdr:row>
      <xdr:rowOff>584294</xdr:rowOff>
    </xdr:from>
    <xdr:to>
      <xdr:col>11</xdr:col>
      <xdr:colOff>321640</xdr:colOff>
      <xdr:row>8</xdr:row>
      <xdr:rowOff>1032267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387CEB31-51E9-46D4-930D-2C9B5B2DC9A7}"/>
            </a:ext>
          </a:extLst>
        </xdr:cNvPr>
        <xdr:cNvSpPr>
          <a:spLocks noChangeArrowheads="1"/>
        </xdr:cNvSpPr>
      </xdr:nvSpPr>
      <xdr:spPr bwMode="gray">
        <a:xfrm>
          <a:off x="1861171" y="7909153"/>
          <a:ext cx="12721138" cy="447973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5: Prestar um serviço de atendimento ao público de qualidade.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1076324</xdr:colOff>
      <xdr:row>13</xdr:row>
      <xdr:rowOff>200021</xdr:rowOff>
    </xdr:from>
    <xdr:to>
      <xdr:col>10</xdr:col>
      <xdr:colOff>600075</xdr:colOff>
      <xdr:row>24</xdr:row>
      <xdr:rowOff>171449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</xdr:row>
      <xdr:rowOff>9524</xdr:rowOff>
    </xdr:from>
    <xdr:to>
      <xdr:col>8</xdr:col>
      <xdr:colOff>609600</xdr:colOff>
      <xdr:row>12</xdr:row>
      <xdr:rowOff>153449</xdr:rowOff>
    </xdr:to>
    <xdr:graphicFrame macro="">
      <xdr:nvGraphicFramePr>
        <xdr:cNvPr id="1025" name="Gráfico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5"/>
  <sheetViews>
    <sheetView showGridLines="0" tabSelected="1" topLeftCell="B29" zoomScale="70" zoomScaleNormal="70" zoomScaleSheetLayoutView="70" zoomScalePageLayoutView="70" workbookViewId="0">
      <selection activeCell="W54" sqref="W54"/>
    </sheetView>
  </sheetViews>
  <sheetFormatPr defaultColWidth="9.140625" defaultRowHeight="11.25" outlineLevelCol="1" x14ac:dyDescent="0.15"/>
  <cols>
    <col min="1" max="1" width="26.28515625" style="1" hidden="1" customWidth="1" outlineLevel="1"/>
    <col min="2" max="2" width="16.7109375" style="1" customWidth="1" collapsed="1"/>
    <col min="3" max="3" width="16.5703125" style="1" customWidth="1"/>
    <col min="4" max="4" width="40.42578125" style="1" customWidth="1"/>
    <col min="5" max="5" width="39.7109375" style="1" customWidth="1"/>
    <col min="6" max="6" width="13.140625" style="1" customWidth="1"/>
    <col min="7" max="7" width="15.140625" style="1" customWidth="1"/>
    <col min="8" max="8" width="14" style="1" customWidth="1"/>
    <col min="9" max="9" width="10.7109375" style="1" customWidth="1"/>
    <col min="10" max="10" width="20.85546875" style="1" customWidth="1"/>
    <col min="11" max="11" width="16.5703125" style="1" customWidth="1"/>
    <col min="12" max="12" width="11.140625" style="1" customWidth="1"/>
    <col min="13" max="13" width="7.28515625" style="1" customWidth="1"/>
    <col min="14" max="14" width="12" style="1" customWidth="1"/>
    <col min="15" max="15" width="1.5703125" style="1" customWidth="1"/>
    <col min="16" max="16" width="9.140625" style="1" hidden="1" customWidth="1"/>
    <col min="17" max="16384" width="9.140625" style="1"/>
  </cols>
  <sheetData>
    <row r="1" spans="1:16" s="2" customFormat="1" ht="43.5" customHeight="1" x14ac:dyDescent="0.2">
      <c r="B1" s="117" t="s">
        <v>104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6" s="2" customFormat="1" ht="13.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6" s="8" customFormat="1" ht="40.5" customHeight="1" x14ac:dyDescent="0.25">
      <c r="B3" s="81"/>
      <c r="C3" s="82" t="s">
        <v>18</v>
      </c>
      <c r="D3" s="86" t="s">
        <v>103</v>
      </c>
      <c r="E3" s="80"/>
      <c r="F3" s="83"/>
      <c r="G3" s="84"/>
      <c r="H3" s="84"/>
      <c r="I3" s="84"/>
      <c r="J3" s="84"/>
      <c r="K3" s="85"/>
      <c r="L3" s="85"/>
      <c r="M3" s="85"/>
      <c r="N3" s="85"/>
    </row>
    <row r="4" spans="1:16" s="9" customFormat="1" ht="18" customHeight="1" x14ac:dyDescent="0.25">
      <c r="B4" s="87"/>
      <c r="C4" s="88" t="s">
        <v>19</v>
      </c>
      <c r="D4" s="86" t="s">
        <v>91</v>
      </c>
      <c r="E4" s="86"/>
      <c r="F4" s="83"/>
      <c r="G4" s="83"/>
      <c r="H4" s="83"/>
      <c r="I4" s="86"/>
      <c r="J4" s="86"/>
      <c r="K4" s="120"/>
      <c r="L4" s="120"/>
      <c r="M4" s="120"/>
      <c r="N4" s="120"/>
    </row>
    <row r="5" spans="1:16" s="9" customFormat="1" ht="31.5" customHeight="1" x14ac:dyDescent="0.25">
      <c r="B5" s="87"/>
      <c r="C5" s="88"/>
      <c r="D5" s="86"/>
      <c r="E5" s="86"/>
      <c r="F5" s="83"/>
      <c r="G5" s="83"/>
      <c r="H5" s="83"/>
      <c r="I5" s="86"/>
      <c r="J5" s="86"/>
      <c r="K5" s="104"/>
      <c r="L5" s="104"/>
      <c r="M5" s="104"/>
      <c r="N5" s="104"/>
    </row>
    <row r="6" spans="1:16" s="3" customFormat="1" ht="96" customHeight="1" x14ac:dyDescent="0.3">
      <c r="B6" s="10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3" customFormat="1" ht="49.5" customHeight="1" x14ac:dyDescent="0.3">
      <c r="B7" s="1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s="3" customFormat="1" ht="331.5" customHeight="1" x14ac:dyDescent="0.3">
      <c r="B8" s="1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6" s="3" customFormat="1" ht="146.1" customHeight="1" x14ac:dyDescent="0.3"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6" s="3" customFormat="1" ht="9" customHeight="1" x14ac:dyDescent="0.3"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6" s="3" customFormat="1" ht="25.15" customHeight="1" x14ac:dyDescent="0.2">
      <c r="B11" s="121" t="s">
        <v>45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  <c r="O11" s="54"/>
      <c r="P11" s="54"/>
    </row>
    <row r="12" spans="1:16" ht="25.9" customHeight="1" x14ac:dyDescent="0.15">
      <c r="B12" s="124" t="s">
        <v>44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6"/>
      <c r="O12" s="54"/>
      <c r="P12" s="54"/>
    </row>
    <row r="13" spans="1:16" ht="42" customHeight="1" x14ac:dyDescent="0.15">
      <c r="A13" s="15" t="s">
        <v>40</v>
      </c>
      <c r="B13" s="70" t="s">
        <v>36</v>
      </c>
      <c r="C13" s="71"/>
      <c r="D13" s="71"/>
      <c r="E13" s="71"/>
      <c r="F13" s="72" t="s">
        <v>7</v>
      </c>
      <c r="G13" s="73">
        <v>0.6</v>
      </c>
      <c r="H13" s="73"/>
      <c r="I13" s="71"/>
      <c r="J13" s="71"/>
      <c r="K13" s="71"/>
      <c r="L13" s="71"/>
      <c r="M13" s="71"/>
      <c r="N13" s="74"/>
      <c r="O13" s="54"/>
      <c r="P13" s="54"/>
    </row>
    <row r="14" spans="1:16" s="2" customFormat="1" ht="45.95" customHeight="1" x14ac:dyDescent="0.2">
      <c r="A14" s="14" t="s">
        <v>41</v>
      </c>
      <c r="B14" s="142" t="s">
        <v>68</v>
      </c>
      <c r="C14" s="143"/>
      <c r="D14" s="143"/>
      <c r="E14" s="143"/>
      <c r="F14" s="66" t="s">
        <v>7</v>
      </c>
      <c r="G14" s="67">
        <v>0.15</v>
      </c>
      <c r="H14" s="67"/>
      <c r="I14" s="68"/>
      <c r="J14" s="68"/>
      <c r="K14" s="68"/>
      <c r="L14" s="68"/>
      <c r="M14" s="68"/>
      <c r="N14" s="69"/>
      <c r="O14" s="54"/>
      <c r="P14" s="54"/>
    </row>
    <row r="15" spans="1:16" s="2" customFormat="1" ht="15.75" x14ac:dyDescent="0.2">
      <c r="A15" s="14"/>
      <c r="B15" s="127" t="s">
        <v>8</v>
      </c>
      <c r="C15" s="128"/>
      <c r="D15" s="129"/>
      <c r="E15" s="136" t="s">
        <v>49</v>
      </c>
      <c r="F15" s="139">
        <v>2024</v>
      </c>
      <c r="G15" s="105">
        <v>2025</v>
      </c>
      <c r="H15" s="106"/>
      <c r="I15" s="106"/>
      <c r="J15" s="106"/>
      <c r="K15" s="106"/>
      <c r="L15" s="106"/>
      <c r="M15" s="106"/>
      <c r="N15" s="107"/>
      <c r="O15" s="54"/>
      <c r="P15" s="54"/>
    </row>
    <row r="16" spans="1:16" s="2" customFormat="1" ht="17.100000000000001" customHeight="1" x14ac:dyDescent="0.2">
      <c r="A16" s="14"/>
      <c r="B16" s="130"/>
      <c r="C16" s="131"/>
      <c r="D16" s="132"/>
      <c r="E16" s="137"/>
      <c r="F16" s="140"/>
      <c r="G16" s="58" t="s">
        <v>9</v>
      </c>
      <c r="H16" s="58" t="s">
        <v>16</v>
      </c>
      <c r="I16" s="59" t="s">
        <v>10</v>
      </c>
      <c r="J16" s="59" t="s">
        <v>48</v>
      </c>
      <c r="K16" s="60" t="s">
        <v>3</v>
      </c>
      <c r="L16" s="108" t="s">
        <v>0</v>
      </c>
      <c r="M16" s="109"/>
      <c r="N16" s="61" t="s">
        <v>1</v>
      </c>
      <c r="O16" s="54"/>
      <c r="P16" s="54"/>
    </row>
    <row r="17" spans="1:16" s="2" customFormat="1" ht="15.75" x14ac:dyDescent="0.2">
      <c r="B17" s="133"/>
      <c r="C17" s="134"/>
      <c r="D17" s="135"/>
      <c r="E17" s="138"/>
      <c r="F17" s="141"/>
      <c r="G17" s="58"/>
      <c r="H17" s="58"/>
      <c r="I17" s="59"/>
      <c r="J17" s="59"/>
      <c r="K17" s="60"/>
      <c r="L17" s="108"/>
      <c r="M17" s="109"/>
      <c r="N17" s="61"/>
      <c r="O17" s="54"/>
      <c r="P17" s="54"/>
    </row>
    <row r="18" spans="1:16" s="2" customFormat="1" ht="47.25" customHeight="1" x14ac:dyDescent="0.2">
      <c r="A18" s="16" t="s">
        <v>43</v>
      </c>
      <c r="B18" s="172" t="s">
        <v>69</v>
      </c>
      <c r="C18" s="172"/>
      <c r="D18" s="172"/>
      <c r="E18" s="55" t="s">
        <v>111</v>
      </c>
      <c r="F18" s="56">
        <v>16</v>
      </c>
      <c r="G18" s="93" t="s">
        <v>98</v>
      </c>
      <c r="H18" s="19" t="s">
        <v>94</v>
      </c>
      <c r="I18" s="50">
        <v>0.25</v>
      </c>
      <c r="J18" s="19"/>
      <c r="K18" s="56">
        <v>18</v>
      </c>
      <c r="L18" s="111" t="s">
        <v>106</v>
      </c>
      <c r="M18" s="111"/>
      <c r="N18" s="181">
        <f>K18-9</f>
        <v>9</v>
      </c>
    </row>
    <row r="19" spans="1:16" s="2" customFormat="1" ht="39.950000000000003" customHeight="1" x14ac:dyDescent="0.2">
      <c r="A19" s="14" t="s">
        <v>41</v>
      </c>
      <c r="B19" s="142" t="s">
        <v>67</v>
      </c>
      <c r="C19" s="143"/>
      <c r="D19" s="143"/>
      <c r="E19" s="143"/>
      <c r="F19" s="66" t="s">
        <v>7</v>
      </c>
      <c r="G19" s="67">
        <v>0.15</v>
      </c>
      <c r="H19" s="67"/>
      <c r="I19" s="68"/>
      <c r="J19" s="68"/>
      <c r="K19" s="68"/>
      <c r="L19" s="68"/>
      <c r="M19" s="68"/>
      <c r="N19" s="69"/>
      <c r="O19" s="54"/>
      <c r="P19" s="54"/>
    </row>
    <row r="20" spans="1:16" s="2" customFormat="1" ht="15.75" x14ac:dyDescent="0.2">
      <c r="A20" s="14"/>
      <c r="B20" s="127" t="s">
        <v>8</v>
      </c>
      <c r="C20" s="128"/>
      <c r="D20" s="129"/>
      <c r="E20" s="136" t="s">
        <v>49</v>
      </c>
      <c r="F20" s="139">
        <v>2024</v>
      </c>
      <c r="G20" s="105">
        <v>2025</v>
      </c>
      <c r="H20" s="106"/>
      <c r="I20" s="106"/>
      <c r="J20" s="106"/>
      <c r="K20" s="106"/>
      <c r="L20" s="106"/>
      <c r="M20" s="106"/>
      <c r="N20" s="107"/>
      <c r="O20" s="54"/>
      <c r="P20" s="54"/>
    </row>
    <row r="21" spans="1:16" s="2" customFormat="1" ht="17.100000000000001" customHeight="1" x14ac:dyDescent="0.2">
      <c r="A21" s="14"/>
      <c r="B21" s="130"/>
      <c r="C21" s="131"/>
      <c r="D21" s="132"/>
      <c r="E21" s="137"/>
      <c r="F21" s="140"/>
      <c r="G21" s="58" t="s">
        <v>9</v>
      </c>
      <c r="H21" s="58" t="s">
        <v>16</v>
      </c>
      <c r="I21" s="59" t="s">
        <v>10</v>
      </c>
      <c r="J21" s="59" t="s">
        <v>48</v>
      </c>
      <c r="K21" s="60" t="s">
        <v>3</v>
      </c>
      <c r="L21" s="108" t="s">
        <v>0</v>
      </c>
      <c r="M21" s="109"/>
      <c r="N21" s="61" t="s">
        <v>1</v>
      </c>
      <c r="O21" s="54"/>
      <c r="P21" s="54"/>
    </row>
    <row r="22" spans="1:16" s="2" customFormat="1" ht="15.75" x14ac:dyDescent="0.2">
      <c r="B22" s="133"/>
      <c r="C22" s="134"/>
      <c r="D22" s="135"/>
      <c r="E22" s="138"/>
      <c r="F22" s="141"/>
      <c r="G22" s="58"/>
      <c r="H22" s="58"/>
      <c r="I22" s="59"/>
      <c r="J22" s="59"/>
      <c r="K22" s="60"/>
      <c r="L22" s="108"/>
      <c r="M22" s="109"/>
      <c r="N22" s="61"/>
      <c r="O22" s="54"/>
      <c r="P22" s="54"/>
    </row>
    <row r="23" spans="1:16" s="2" customFormat="1" ht="60" customHeight="1" x14ac:dyDescent="0.2">
      <c r="A23" s="16" t="s">
        <v>43</v>
      </c>
      <c r="B23" s="172" t="s">
        <v>66</v>
      </c>
      <c r="C23" s="172"/>
      <c r="D23" s="172"/>
      <c r="E23" s="55" t="s">
        <v>111</v>
      </c>
      <c r="F23" s="56">
        <v>16</v>
      </c>
      <c r="G23" s="93" t="s">
        <v>72</v>
      </c>
      <c r="H23" s="19" t="s">
        <v>95</v>
      </c>
      <c r="I23" s="50">
        <v>0.25</v>
      </c>
      <c r="J23" s="19"/>
      <c r="K23" s="56">
        <v>18</v>
      </c>
      <c r="L23" s="111" t="s">
        <v>106</v>
      </c>
      <c r="M23" s="111"/>
      <c r="N23" s="181">
        <f>K23-15</f>
        <v>3</v>
      </c>
    </row>
    <row r="24" spans="1:16" s="2" customFormat="1" ht="39.950000000000003" customHeight="1" x14ac:dyDescent="0.2">
      <c r="A24" s="14" t="s">
        <v>41</v>
      </c>
      <c r="B24" s="142" t="s">
        <v>92</v>
      </c>
      <c r="C24" s="143"/>
      <c r="D24" s="143"/>
      <c r="E24" s="143"/>
      <c r="F24" s="66" t="s">
        <v>7</v>
      </c>
      <c r="G24" s="67">
        <v>0.15</v>
      </c>
      <c r="H24" s="67"/>
      <c r="I24" s="68"/>
      <c r="J24" s="68"/>
      <c r="K24" s="68"/>
      <c r="L24" s="68"/>
      <c r="M24" s="68"/>
      <c r="N24" s="69"/>
      <c r="O24" s="54"/>
      <c r="P24" s="54"/>
    </row>
    <row r="25" spans="1:16" s="2" customFormat="1" ht="15.75" x14ac:dyDescent="0.2">
      <c r="A25" s="14"/>
      <c r="B25" s="127" t="s">
        <v>8</v>
      </c>
      <c r="C25" s="128"/>
      <c r="D25" s="129"/>
      <c r="E25" s="136" t="s">
        <v>49</v>
      </c>
      <c r="F25" s="139">
        <v>2024</v>
      </c>
      <c r="G25" s="105">
        <v>2025</v>
      </c>
      <c r="H25" s="106"/>
      <c r="I25" s="106"/>
      <c r="J25" s="106"/>
      <c r="K25" s="106"/>
      <c r="L25" s="106"/>
      <c r="M25" s="106"/>
      <c r="N25" s="107"/>
      <c r="O25" s="54"/>
      <c r="P25" s="54"/>
    </row>
    <row r="26" spans="1:16" s="2" customFormat="1" ht="17.100000000000001" customHeight="1" x14ac:dyDescent="0.2">
      <c r="A26" s="14"/>
      <c r="B26" s="130"/>
      <c r="C26" s="131"/>
      <c r="D26" s="132"/>
      <c r="E26" s="137"/>
      <c r="F26" s="140"/>
      <c r="G26" s="58" t="s">
        <v>9</v>
      </c>
      <c r="H26" s="58" t="s">
        <v>16</v>
      </c>
      <c r="I26" s="59" t="s">
        <v>10</v>
      </c>
      <c r="J26" s="59" t="s">
        <v>48</v>
      </c>
      <c r="K26" s="60" t="s">
        <v>3</v>
      </c>
      <c r="L26" s="108" t="s">
        <v>0</v>
      </c>
      <c r="M26" s="109"/>
      <c r="N26" s="61" t="s">
        <v>1</v>
      </c>
      <c r="O26" s="54"/>
      <c r="P26" s="54"/>
    </row>
    <row r="27" spans="1:16" s="2" customFormat="1" ht="15.75" x14ac:dyDescent="0.2">
      <c r="B27" s="133"/>
      <c r="C27" s="134"/>
      <c r="D27" s="135"/>
      <c r="E27" s="138"/>
      <c r="F27" s="141"/>
      <c r="G27" s="58"/>
      <c r="H27" s="58"/>
      <c r="I27" s="59"/>
      <c r="J27" s="59"/>
      <c r="K27" s="60"/>
      <c r="L27" s="108"/>
      <c r="M27" s="109"/>
      <c r="N27" s="61"/>
      <c r="O27" s="54"/>
      <c r="P27" s="54"/>
    </row>
    <row r="28" spans="1:16" s="2" customFormat="1" ht="64.5" customHeight="1" x14ac:dyDescent="0.2">
      <c r="A28" s="16" t="s">
        <v>43</v>
      </c>
      <c r="B28" s="172" t="s">
        <v>93</v>
      </c>
      <c r="C28" s="172"/>
      <c r="D28" s="172"/>
      <c r="E28" s="55" t="s">
        <v>111</v>
      </c>
      <c r="F28" s="56">
        <v>25</v>
      </c>
      <c r="G28" s="93" t="s">
        <v>96</v>
      </c>
      <c r="H28" s="19" t="s">
        <v>97</v>
      </c>
      <c r="I28" s="50">
        <v>0.25</v>
      </c>
      <c r="J28" s="19"/>
      <c r="K28" s="56">
        <v>41</v>
      </c>
      <c r="L28" s="111" t="s">
        <v>112</v>
      </c>
      <c r="M28" s="111"/>
      <c r="N28" s="181">
        <f>K28-15</f>
        <v>26</v>
      </c>
    </row>
    <row r="29" spans="1:16" s="2" customFormat="1" ht="64.5" customHeight="1" x14ac:dyDescent="0.2">
      <c r="A29" s="14"/>
      <c r="B29" s="142" t="s">
        <v>89</v>
      </c>
      <c r="C29" s="143"/>
      <c r="D29" s="143"/>
      <c r="E29" s="143"/>
      <c r="F29" s="66" t="s">
        <v>7</v>
      </c>
      <c r="G29" s="67">
        <v>0.15</v>
      </c>
      <c r="H29" s="67"/>
      <c r="I29" s="68"/>
      <c r="J29" s="68"/>
      <c r="K29" s="68"/>
      <c r="L29" s="68"/>
      <c r="M29" s="68"/>
      <c r="N29" s="69"/>
    </row>
    <row r="30" spans="1:16" s="2" customFormat="1" ht="15.75" x14ac:dyDescent="0.2">
      <c r="A30" s="14"/>
      <c r="B30" s="127" t="s">
        <v>8</v>
      </c>
      <c r="C30" s="128"/>
      <c r="D30" s="129"/>
      <c r="E30" s="136" t="s">
        <v>49</v>
      </c>
      <c r="F30" s="139">
        <v>2024</v>
      </c>
      <c r="G30" s="105">
        <v>2025</v>
      </c>
      <c r="H30" s="106"/>
      <c r="I30" s="106"/>
      <c r="J30" s="106"/>
      <c r="K30" s="106"/>
      <c r="L30" s="106"/>
      <c r="M30" s="106"/>
      <c r="N30" s="107"/>
    </row>
    <row r="31" spans="1:16" s="2" customFormat="1" ht="15.75" x14ac:dyDescent="0.2">
      <c r="A31" s="14"/>
      <c r="B31" s="130"/>
      <c r="C31" s="131"/>
      <c r="D31" s="132"/>
      <c r="E31" s="137"/>
      <c r="F31" s="140"/>
      <c r="G31" s="58" t="s">
        <v>9</v>
      </c>
      <c r="H31" s="58" t="s">
        <v>16</v>
      </c>
      <c r="I31" s="59" t="s">
        <v>10</v>
      </c>
      <c r="J31" s="59" t="s">
        <v>48</v>
      </c>
      <c r="K31" s="60" t="s">
        <v>3</v>
      </c>
      <c r="L31" s="108" t="s">
        <v>0</v>
      </c>
      <c r="M31" s="109"/>
      <c r="N31" s="61" t="s">
        <v>1</v>
      </c>
    </row>
    <row r="32" spans="1:16" s="2" customFormat="1" ht="15.75" x14ac:dyDescent="0.2">
      <c r="A32" s="14"/>
      <c r="B32" s="133"/>
      <c r="C32" s="134"/>
      <c r="D32" s="135"/>
      <c r="E32" s="138"/>
      <c r="F32" s="141"/>
      <c r="G32" s="58"/>
      <c r="H32" s="58"/>
      <c r="I32" s="59"/>
      <c r="J32" s="59"/>
      <c r="K32" s="60"/>
      <c r="L32" s="108"/>
      <c r="M32" s="109"/>
      <c r="N32" s="61"/>
    </row>
    <row r="33" spans="1:14" s="2" customFormat="1" ht="64.5" customHeight="1" x14ac:dyDescent="0.2">
      <c r="A33" s="14"/>
      <c r="B33" s="172" t="s">
        <v>90</v>
      </c>
      <c r="C33" s="172"/>
      <c r="D33" s="172"/>
      <c r="E33" s="55" t="s">
        <v>111</v>
      </c>
      <c r="F33" s="56">
        <v>4</v>
      </c>
      <c r="G33" s="93" t="s">
        <v>99</v>
      </c>
      <c r="H33" s="19" t="s">
        <v>100</v>
      </c>
      <c r="I33" s="50">
        <v>0.25</v>
      </c>
      <c r="J33" s="19"/>
      <c r="K33" s="56">
        <v>11</v>
      </c>
      <c r="L33" s="111" t="s">
        <v>106</v>
      </c>
      <c r="M33" s="111"/>
      <c r="N33" s="181">
        <f>K33-7</f>
        <v>4</v>
      </c>
    </row>
    <row r="34" spans="1:14" s="2" customFormat="1" ht="42" customHeight="1" x14ac:dyDescent="0.2">
      <c r="B34" s="75" t="s">
        <v>20</v>
      </c>
      <c r="C34" s="76"/>
      <c r="D34" s="76"/>
      <c r="E34" s="76"/>
      <c r="F34" s="72" t="s">
        <v>7</v>
      </c>
      <c r="G34" s="73">
        <v>0.2</v>
      </c>
      <c r="H34" s="73"/>
      <c r="I34" s="76"/>
      <c r="J34" s="76"/>
      <c r="K34" s="77"/>
      <c r="L34" s="76"/>
      <c r="M34" s="76"/>
      <c r="N34" s="78"/>
    </row>
    <row r="35" spans="1:14" s="2" customFormat="1" ht="39.950000000000003" customHeight="1" x14ac:dyDescent="0.2">
      <c r="A35" s="16" t="s">
        <v>42</v>
      </c>
      <c r="B35" s="177" t="s">
        <v>73</v>
      </c>
      <c r="C35" s="178"/>
      <c r="D35" s="178"/>
      <c r="E35" s="178"/>
      <c r="F35" s="62" t="s">
        <v>7</v>
      </c>
      <c r="G35" s="63">
        <v>0.2</v>
      </c>
      <c r="H35" s="63"/>
      <c r="I35" s="64"/>
      <c r="J35" s="64"/>
      <c r="K35" s="64"/>
      <c r="L35" s="64"/>
      <c r="M35" s="64"/>
      <c r="N35" s="65"/>
    </row>
    <row r="36" spans="1:14" s="2" customFormat="1" ht="15.75" x14ac:dyDescent="0.2">
      <c r="A36" s="14"/>
      <c r="B36" s="127" t="s">
        <v>8</v>
      </c>
      <c r="C36" s="128"/>
      <c r="D36" s="129"/>
      <c r="E36" s="136" t="s">
        <v>49</v>
      </c>
      <c r="F36" s="139">
        <v>2024</v>
      </c>
      <c r="G36" s="152">
        <v>2025</v>
      </c>
      <c r="H36" s="152"/>
      <c r="I36" s="152"/>
      <c r="J36" s="152"/>
      <c r="K36" s="152"/>
      <c r="L36" s="152"/>
      <c r="M36" s="152"/>
      <c r="N36" s="152"/>
    </row>
    <row r="37" spans="1:14" s="2" customFormat="1" ht="15.75" x14ac:dyDescent="0.2">
      <c r="B37" s="133"/>
      <c r="C37" s="134"/>
      <c r="D37" s="135"/>
      <c r="E37" s="138"/>
      <c r="F37" s="141"/>
      <c r="G37" s="58" t="s">
        <v>9</v>
      </c>
      <c r="H37" s="58" t="s">
        <v>16</v>
      </c>
      <c r="I37" s="59" t="s">
        <v>10</v>
      </c>
      <c r="J37" s="59" t="s">
        <v>48</v>
      </c>
      <c r="K37" s="60" t="s">
        <v>3</v>
      </c>
      <c r="L37" s="153" t="s">
        <v>0</v>
      </c>
      <c r="M37" s="153"/>
      <c r="N37" s="61" t="s">
        <v>1</v>
      </c>
    </row>
    <row r="38" spans="1:14" s="2" customFormat="1" ht="57.75" customHeight="1" x14ac:dyDescent="0.2">
      <c r="A38" s="16" t="s">
        <v>60</v>
      </c>
      <c r="B38" s="110" t="s">
        <v>102</v>
      </c>
      <c r="C38" s="110"/>
      <c r="D38" s="110"/>
      <c r="E38" s="92" t="s">
        <v>113</v>
      </c>
      <c r="F38" s="97"/>
      <c r="G38" s="93" t="s">
        <v>61</v>
      </c>
      <c r="H38" s="94" t="s">
        <v>62</v>
      </c>
      <c r="I38" s="50">
        <v>0.5</v>
      </c>
      <c r="J38" s="50"/>
      <c r="K38" s="95">
        <v>0.94269999999999998</v>
      </c>
      <c r="L38" s="111" t="s">
        <v>106</v>
      </c>
      <c r="M38" s="111"/>
      <c r="N38" s="182">
        <f>K38-75%</f>
        <v>0.19269999999999998</v>
      </c>
    </row>
    <row r="39" spans="1:14" s="2" customFormat="1" ht="57.75" customHeight="1" x14ac:dyDescent="0.2">
      <c r="A39" s="16" t="s">
        <v>60</v>
      </c>
      <c r="B39" s="110" t="s">
        <v>70</v>
      </c>
      <c r="C39" s="110"/>
      <c r="D39" s="110"/>
      <c r="E39" s="92" t="s">
        <v>113</v>
      </c>
      <c r="F39" s="97"/>
      <c r="G39" s="93" t="s">
        <v>61</v>
      </c>
      <c r="H39" s="94" t="s">
        <v>62</v>
      </c>
      <c r="I39" s="50">
        <v>0.5</v>
      </c>
      <c r="J39" s="50"/>
      <c r="K39" s="95">
        <v>0.59799999999999998</v>
      </c>
      <c r="L39" s="111" t="s">
        <v>110</v>
      </c>
      <c r="M39" s="111"/>
      <c r="N39" s="96">
        <f>K39-65%</f>
        <v>-5.2000000000000046E-2</v>
      </c>
    </row>
    <row r="40" spans="1:14" s="2" customFormat="1" ht="42" customHeight="1" x14ac:dyDescent="0.2">
      <c r="B40" s="75" t="s">
        <v>37</v>
      </c>
      <c r="C40" s="76"/>
      <c r="D40" s="76"/>
      <c r="E40" s="76"/>
      <c r="F40" s="72" t="s">
        <v>7</v>
      </c>
      <c r="G40" s="73">
        <v>0.2</v>
      </c>
      <c r="H40" s="73"/>
      <c r="I40" s="76"/>
      <c r="J40" s="76"/>
      <c r="K40" s="76"/>
      <c r="L40" s="76"/>
      <c r="M40" s="76"/>
      <c r="N40" s="79"/>
    </row>
    <row r="41" spans="1:14" s="2" customFormat="1" ht="39.950000000000003" customHeight="1" x14ac:dyDescent="0.2">
      <c r="A41" s="16" t="s">
        <v>42</v>
      </c>
      <c r="B41" s="177" t="s">
        <v>74</v>
      </c>
      <c r="C41" s="178"/>
      <c r="D41" s="178"/>
      <c r="E41" s="178"/>
      <c r="F41" s="62" t="s">
        <v>7</v>
      </c>
      <c r="G41" s="63">
        <v>0.2</v>
      </c>
      <c r="H41" s="63"/>
      <c r="I41" s="64"/>
      <c r="J41" s="64"/>
      <c r="K41" s="64"/>
      <c r="L41" s="64"/>
      <c r="M41" s="64"/>
      <c r="N41" s="65"/>
    </row>
    <row r="42" spans="1:14" s="2" customFormat="1" ht="15.75" x14ac:dyDescent="0.2">
      <c r="A42" s="14"/>
      <c r="B42" s="127" t="s">
        <v>8</v>
      </c>
      <c r="C42" s="128"/>
      <c r="D42" s="129"/>
      <c r="E42" s="136" t="s">
        <v>49</v>
      </c>
      <c r="F42" s="139">
        <v>2024</v>
      </c>
      <c r="G42" s="152">
        <v>2025</v>
      </c>
      <c r="H42" s="152"/>
      <c r="I42" s="152"/>
      <c r="J42" s="152"/>
      <c r="K42" s="152"/>
      <c r="L42" s="152"/>
      <c r="M42" s="152"/>
      <c r="N42" s="152"/>
    </row>
    <row r="43" spans="1:14" s="2" customFormat="1" ht="15.75" customHeight="1" x14ac:dyDescent="0.2">
      <c r="B43" s="133"/>
      <c r="C43" s="134"/>
      <c r="D43" s="135"/>
      <c r="E43" s="138"/>
      <c r="F43" s="141"/>
      <c r="G43" s="58" t="s">
        <v>9</v>
      </c>
      <c r="H43" s="58" t="s">
        <v>16</v>
      </c>
      <c r="I43" s="59" t="s">
        <v>10</v>
      </c>
      <c r="J43" s="59" t="s">
        <v>48</v>
      </c>
      <c r="K43" s="60" t="s">
        <v>3</v>
      </c>
      <c r="L43" s="153" t="s">
        <v>0</v>
      </c>
      <c r="M43" s="153"/>
      <c r="N43" s="61" t="s">
        <v>1</v>
      </c>
    </row>
    <row r="44" spans="1:14" s="2" customFormat="1" ht="47.25" customHeight="1" x14ac:dyDescent="0.2">
      <c r="A44" s="16" t="s">
        <v>43</v>
      </c>
      <c r="B44" s="172" t="s">
        <v>71</v>
      </c>
      <c r="C44" s="172"/>
      <c r="D44" s="172"/>
      <c r="E44" s="55" t="s">
        <v>63</v>
      </c>
      <c r="F44" s="56">
        <v>4.9800000000000004</v>
      </c>
      <c r="G44" s="103" t="s">
        <v>64</v>
      </c>
      <c r="H44" s="19" t="s">
        <v>65</v>
      </c>
      <c r="I44" s="50">
        <v>1</v>
      </c>
      <c r="J44" s="19"/>
      <c r="K44" s="56">
        <v>4.9400000000000004</v>
      </c>
      <c r="L44" s="111" t="s">
        <v>106</v>
      </c>
      <c r="M44" s="111"/>
      <c r="N44" s="181">
        <f>K44-4</f>
        <v>0.94000000000000039</v>
      </c>
    </row>
    <row r="45" spans="1:14" s="3" customFormat="1" ht="18.600000000000001" customHeight="1" x14ac:dyDescent="0.2">
      <c r="B45" s="147" t="s">
        <v>56</v>
      </c>
      <c r="C45" s="148"/>
      <c r="D45" s="149"/>
      <c r="E45" s="150" t="s">
        <v>21</v>
      </c>
      <c r="F45" s="151"/>
      <c r="G45" s="112" t="s">
        <v>55</v>
      </c>
      <c r="H45" s="112"/>
      <c r="I45" s="112"/>
      <c r="J45" s="113" t="s">
        <v>3</v>
      </c>
      <c r="K45" s="114"/>
      <c r="L45" s="114"/>
      <c r="M45" s="114"/>
      <c r="N45" s="51" t="s">
        <v>1</v>
      </c>
    </row>
    <row r="46" spans="1:14" s="2" customFormat="1" ht="15.75" x14ac:dyDescent="0.25">
      <c r="B46" s="144" t="s">
        <v>38</v>
      </c>
      <c r="C46" s="145"/>
      <c r="D46" s="146"/>
      <c r="E46" s="115">
        <v>1</v>
      </c>
      <c r="F46" s="116"/>
      <c r="G46" s="98"/>
      <c r="H46" s="173">
        <v>1</v>
      </c>
      <c r="I46" s="174"/>
      <c r="J46" s="98"/>
      <c r="K46" s="173">
        <v>1</v>
      </c>
      <c r="L46" s="175"/>
      <c r="M46" s="174"/>
      <c r="N46" s="57"/>
    </row>
    <row r="47" spans="1:14" s="2" customFormat="1" ht="18" customHeight="1" x14ac:dyDescent="0.25">
      <c r="B47" s="144" t="s">
        <v>39</v>
      </c>
      <c r="C47" s="145"/>
      <c r="D47" s="146"/>
      <c r="E47" s="115">
        <v>2</v>
      </c>
      <c r="F47" s="116"/>
      <c r="G47" s="98"/>
      <c r="H47" s="173">
        <v>2</v>
      </c>
      <c r="I47" s="174"/>
      <c r="J47" s="98"/>
      <c r="K47" s="173">
        <v>2</v>
      </c>
      <c r="L47" s="175"/>
      <c r="M47" s="174"/>
      <c r="N47" s="57"/>
    </row>
    <row r="48" spans="1:14" s="2" customFormat="1" ht="18" customHeight="1" x14ac:dyDescent="0.25">
      <c r="B48" s="144" t="s">
        <v>28</v>
      </c>
      <c r="C48" s="145"/>
      <c r="D48" s="146"/>
      <c r="E48" s="115">
        <v>10</v>
      </c>
      <c r="F48" s="116"/>
      <c r="G48" s="98"/>
      <c r="H48" s="173">
        <v>9</v>
      </c>
      <c r="I48" s="174"/>
      <c r="J48" s="98"/>
      <c r="K48" s="173">
        <v>8</v>
      </c>
      <c r="L48" s="175"/>
      <c r="M48" s="174"/>
      <c r="N48" s="57"/>
    </row>
    <row r="49" spans="2:14" s="2" customFormat="1" ht="18" customHeight="1" x14ac:dyDescent="0.25">
      <c r="B49" s="89" t="s">
        <v>59</v>
      </c>
      <c r="C49" s="90"/>
      <c r="D49" s="91"/>
      <c r="E49" s="115">
        <v>0</v>
      </c>
      <c r="F49" s="116"/>
      <c r="G49" s="98"/>
      <c r="H49" s="173">
        <f t="shared" ref="H49:H51" si="0">E49*G49</f>
        <v>0</v>
      </c>
      <c r="I49" s="174"/>
      <c r="J49" s="98"/>
      <c r="K49" s="173">
        <f t="shared" ref="K49:K51" si="1">E49*J49</f>
        <v>0</v>
      </c>
      <c r="L49" s="175"/>
      <c r="M49" s="174"/>
      <c r="N49" s="57"/>
    </row>
    <row r="50" spans="2:14" s="2" customFormat="1" ht="18" customHeight="1" x14ac:dyDescent="0.25">
      <c r="B50" s="144" t="s">
        <v>29</v>
      </c>
      <c r="C50" s="145"/>
      <c r="D50" s="146"/>
      <c r="E50" s="115">
        <v>7</v>
      </c>
      <c r="F50" s="116"/>
      <c r="G50" s="98"/>
      <c r="H50" s="173">
        <v>7</v>
      </c>
      <c r="I50" s="174"/>
      <c r="J50" s="98"/>
      <c r="K50" s="173">
        <v>7</v>
      </c>
      <c r="L50" s="175"/>
      <c r="M50" s="174"/>
      <c r="N50" s="57"/>
    </row>
    <row r="51" spans="2:14" s="2" customFormat="1" ht="18" customHeight="1" x14ac:dyDescent="0.25">
      <c r="B51" s="144" t="s">
        <v>30</v>
      </c>
      <c r="C51" s="145"/>
      <c r="D51" s="146"/>
      <c r="E51" s="115">
        <v>0</v>
      </c>
      <c r="F51" s="116"/>
      <c r="G51" s="98"/>
      <c r="H51" s="173">
        <f t="shared" si="0"/>
        <v>0</v>
      </c>
      <c r="I51" s="174"/>
      <c r="J51" s="98"/>
      <c r="K51" s="173">
        <f t="shared" si="1"/>
        <v>0</v>
      </c>
      <c r="L51" s="175"/>
      <c r="M51" s="174"/>
      <c r="N51" s="57"/>
    </row>
    <row r="52" spans="2:14" ht="15.75" x14ac:dyDescent="0.25">
      <c r="B52" s="164"/>
      <c r="C52" s="165"/>
      <c r="D52" s="166"/>
      <c r="E52" s="167"/>
      <c r="F52" s="168"/>
      <c r="G52" s="99">
        <f>SUM(G46:G51)</f>
        <v>0</v>
      </c>
      <c r="H52" s="167">
        <f t="shared" ref="H52" si="2">SUM(H46:H51)</f>
        <v>19</v>
      </c>
      <c r="I52" s="168"/>
      <c r="J52" s="99">
        <f>SUM(J46:J51)</f>
        <v>0</v>
      </c>
      <c r="K52" s="167">
        <f t="shared" ref="K52" si="3">SUM(K46:K51)</f>
        <v>18</v>
      </c>
      <c r="L52" s="176"/>
      <c r="M52" s="168"/>
      <c r="N52" s="100">
        <f>K52-H52</f>
        <v>-1</v>
      </c>
    </row>
    <row r="53" spans="2:14" ht="15.75" x14ac:dyDescent="0.15">
      <c r="B53" s="169" t="s">
        <v>31</v>
      </c>
      <c r="C53" s="170"/>
      <c r="D53" s="170"/>
      <c r="E53" s="114"/>
      <c r="F53" s="171"/>
      <c r="G53" s="112" t="s">
        <v>2</v>
      </c>
      <c r="H53" s="112"/>
      <c r="I53" s="112"/>
      <c r="J53" s="113" t="s">
        <v>3</v>
      </c>
      <c r="K53" s="114"/>
      <c r="L53" s="114"/>
      <c r="M53" s="114"/>
      <c r="N53" s="51" t="s">
        <v>1</v>
      </c>
    </row>
    <row r="54" spans="2:14" ht="15.75" x14ac:dyDescent="0.25">
      <c r="B54" s="155" t="s">
        <v>32</v>
      </c>
      <c r="C54" s="156"/>
      <c r="D54" s="156"/>
      <c r="E54" s="156"/>
      <c r="F54" s="157"/>
      <c r="G54" s="158">
        <v>793019</v>
      </c>
      <c r="H54" s="158"/>
      <c r="I54" s="158"/>
      <c r="J54" s="159">
        <f>743732.35+10812.36</f>
        <v>754544.71</v>
      </c>
      <c r="K54" s="160"/>
      <c r="L54" s="160"/>
      <c r="M54" s="160"/>
      <c r="N54" s="53">
        <f>-100+(J54*100/G54)</f>
        <v>-4.8516227227846969</v>
      </c>
    </row>
    <row r="55" spans="2:14" ht="15.75" x14ac:dyDescent="0.25">
      <c r="B55" s="161" t="s">
        <v>33</v>
      </c>
      <c r="C55" s="162"/>
      <c r="D55" s="162"/>
      <c r="E55" s="162"/>
      <c r="F55" s="163"/>
      <c r="G55" s="158">
        <v>971501</v>
      </c>
      <c r="H55" s="158"/>
      <c r="I55" s="158"/>
      <c r="J55" s="159">
        <f>600011.32+128473.26</f>
        <v>728484.58</v>
      </c>
      <c r="K55" s="160"/>
      <c r="L55" s="160"/>
      <c r="M55" s="160"/>
      <c r="N55" s="53">
        <f>-100+(J55*100/G55)</f>
        <v>-25.014531122458962</v>
      </c>
    </row>
    <row r="56" spans="2:14" ht="10.5" customHeight="1" x14ac:dyDescent="0.25">
      <c r="B56" s="5"/>
      <c r="C56" s="5"/>
      <c r="D56" s="6"/>
      <c r="E56" s="6"/>
      <c r="F56" s="6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154" t="s">
        <v>57</v>
      </c>
      <c r="C57" s="154"/>
      <c r="D57" s="154"/>
      <c r="E57" s="154"/>
      <c r="F57" s="154"/>
      <c r="G57" s="154" t="s">
        <v>58</v>
      </c>
      <c r="H57" s="154"/>
      <c r="I57" s="154"/>
      <c r="J57" s="154"/>
      <c r="K57" s="154"/>
      <c r="L57" s="154"/>
      <c r="M57" s="154"/>
      <c r="N57" s="154"/>
    </row>
    <row r="68" spans="2:14" ht="15" customHeight="1" x14ac:dyDescent="0.15"/>
    <row r="69" spans="2:14" ht="5.25" customHeight="1" x14ac:dyDescent="0.15"/>
    <row r="70" spans="2:14" ht="20.25" customHeight="1" x14ac:dyDescent="0.15"/>
    <row r="71" spans="2:14" ht="20.100000000000001" customHeight="1" x14ac:dyDescent="0.15"/>
    <row r="72" spans="2:14" ht="20.100000000000001" customHeight="1" x14ac:dyDescent="0.15"/>
    <row r="73" spans="2:14" ht="20.100000000000001" customHeight="1" x14ac:dyDescent="0.15"/>
    <row r="74" spans="2:14" ht="20.100000000000001" customHeight="1" x14ac:dyDescent="0.15"/>
    <row r="75" spans="2:14" ht="20.100000000000001" customHeight="1" x14ac:dyDescent="0.15"/>
    <row r="76" spans="2:14" ht="20.100000000000001" customHeight="1" x14ac:dyDescent="0.15"/>
    <row r="77" spans="2:14" ht="20.100000000000001" customHeight="1" x14ac:dyDescent="0.15"/>
    <row r="78" spans="2:14" ht="20.100000000000001" customHeight="1" x14ac:dyDescent="0.15">
      <c r="B78" s="11" t="s">
        <v>17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</row>
    <row r="79" spans="2:14" x14ac:dyDescent="0.15">
      <c r="B79" s="1" t="s">
        <v>75</v>
      </c>
      <c r="C79" s="1" t="s">
        <v>76</v>
      </c>
      <c r="D79" s="1" t="s">
        <v>33</v>
      </c>
      <c r="E79" s="1" t="s">
        <v>105</v>
      </c>
    </row>
    <row r="80" spans="2:14" x14ac:dyDescent="0.15">
      <c r="B80" s="1" t="s">
        <v>77</v>
      </c>
      <c r="C80" s="1" t="s">
        <v>78</v>
      </c>
      <c r="D80" s="1" t="s">
        <v>33</v>
      </c>
      <c r="E80" s="1" t="s">
        <v>107</v>
      </c>
    </row>
    <row r="81" spans="2:5" x14ac:dyDescent="0.15">
      <c r="B81" s="1" t="s">
        <v>79</v>
      </c>
      <c r="C81" s="1" t="s">
        <v>80</v>
      </c>
      <c r="D81" s="1" t="s">
        <v>33</v>
      </c>
      <c r="E81" s="1" t="s">
        <v>108</v>
      </c>
    </row>
    <row r="82" spans="2:5" x14ac:dyDescent="0.15">
      <c r="B82" s="1" t="s">
        <v>81</v>
      </c>
      <c r="C82" s="1" t="s">
        <v>82</v>
      </c>
      <c r="D82" s="1" t="s">
        <v>33</v>
      </c>
      <c r="E82" s="1" t="s">
        <v>109</v>
      </c>
    </row>
    <row r="83" spans="2:5" x14ac:dyDescent="0.15">
      <c r="B83" s="1" t="s">
        <v>83</v>
      </c>
      <c r="C83" s="1" t="s">
        <v>84</v>
      </c>
      <c r="D83" s="1" t="s">
        <v>101</v>
      </c>
    </row>
    <row r="84" spans="2:5" x14ac:dyDescent="0.15">
      <c r="C84" s="1" t="s">
        <v>85</v>
      </c>
      <c r="D84" s="1" t="s">
        <v>101</v>
      </c>
    </row>
    <row r="85" spans="2:5" x14ac:dyDescent="0.15">
      <c r="B85" s="1" t="s">
        <v>86</v>
      </c>
      <c r="C85" s="1" t="s">
        <v>87</v>
      </c>
      <c r="D85" s="1" t="s">
        <v>88</v>
      </c>
    </row>
  </sheetData>
  <mergeCells count="101">
    <mergeCell ref="B19:E19"/>
    <mergeCell ref="H52:I52"/>
    <mergeCell ref="H46:I46"/>
    <mergeCell ref="H47:I47"/>
    <mergeCell ref="H48:I48"/>
    <mergeCell ref="H49:I49"/>
    <mergeCell ref="H50:I50"/>
    <mergeCell ref="H51:I51"/>
    <mergeCell ref="K46:M46"/>
    <mergeCell ref="K47:M47"/>
    <mergeCell ref="K48:M48"/>
    <mergeCell ref="K49:M49"/>
    <mergeCell ref="K50:M50"/>
    <mergeCell ref="K51:M51"/>
    <mergeCell ref="K52:M52"/>
    <mergeCell ref="B44:D44"/>
    <mergeCell ref="L44:M44"/>
    <mergeCell ref="B48:D48"/>
    <mergeCell ref="E48:F48"/>
    <mergeCell ref="L22:M22"/>
    <mergeCell ref="L37:M37"/>
    <mergeCell ref="B41:E41"/>
    <mergeCell ref="B35:E35"/>
    <mergeCell ref="G36:N36"/>
    <mergeCell ref="B18:D18"/>
    <mergeCell ref="L18:M18"/>
    <mergeCell ref="B23:D23"/>
    <mergeCell ref="L23:M23"/>
    <mergeCell ref="B39:D39"/>
    <mergeCell ref="L39:M39"/>
    <mergeCell ref="B24:E24"/>
    <mergeCell ref="B25:D27"/>
    <mergeCell ref="E25:E27"/>
    <mergeCell ref="F25:F27"/>
    <mergeCell ref="G25:N25"/>
    <mergeCell ref="L26:M26"/>
    <mergeCell ref="L27:M27"/>
    <mergeCell ref="B28:D28"/>
    <mergeCell ref="L28:M28"/>
    <mergeCell ref="B36:D37"/>
    <mergeCell ref="E36:E37"/>
    <mergeCell ref="F36:F37"/>
    <mergeCell ref="B33:D33"/>
    <mergeCell ref="L33:M33"/>
    <mergeCell ref="B29:E29"/>
    <mergeCell ref="B30:D32"/>
    <mergeCell ref="E30:E32"/>
    <mergeCell ref="F30:F32"/>
    <mergeCell ref="B57:F57"/>
    <mergeCell ref="G57:N57"/>
    <mergeCell ref="B54:F54"/>
    <mergeCell ref="G54:I54"/>
    <mergeCell ref="J54:M54"/>
    <mergeCell ref="B55:F55"/>
    <mergeCell ref="G55:I55"/>
    <mergeCell ref="J55:M55"/>
    <mergeCell ref="B47:D47"/>
    <mergeCell ref="E47:F47"/>
    <mergeCell ref="B52:D52"/>
    <mergeCell ref="E52:F52"/>
    <mergeCell ref="B50:D50"/>
    <mergeCell ref="E50:F50"/>
    <mergeCell ref="B51:D51"/>
    <mergeCell ref="E51:F51"/>
    <mergeCell ref="B53:D53"/>
    <mergeCell ref="E53:F53"/>
    <mergeCell ref="B46:D46"/>
    <mergeCell ref="E46:F46"/>
    <mergeCell ref="B45:D45"/>
    <mergeCell ref="E45:F45"/>
    <mergeCell ref="G45:I45"/>
    <mergeCell ref="J45:M45"/>
    <mergeCell ref="B42:D43"/>
    <mergeCell ref="E42:E43"/>
    <mergeCell ref="F42:F43"/>
    <mergeCell ref="G42:N42"/>
    <mergeCell ref="L43:M43"/>
    <mergeCell ref="G30:N30"/>
    <mergeCell ref="L31:M31"/>
    <mergeCell ref="L32:M32"/>
    <mergeCell ref="B38:D38"/>
    <mergeCell ref="L38:M38"/>
    <mergeCell ref="G53:I53"/>
    <mergeCell ref="J53:M53"/>
    <mergeCell ref="E49:F49"/>
    <mergeCell ref="B1:N1"/>
    <mergeCell ref="K4:N4"/>
    <mergeCell ref="B11:N11"/>
    <mergeCell ref="B12:N12"/>
    <mergeCell ref="B15:D17"/>
    <mergeCell ref="E15:E17"/>
    <mergeCell ref="F15:F17"/>
    <mergeCell ref="G15:N15"/>
    <mergeCell ref="L17:M17"/>
    <mergeCell ref="B14:E14"/>
    <mergeCell ref="L16:M16"/>
    <mergeCell ref="B20:D22"/>
    <mergeCell ref="E20:E22"/>
    <mergeCell ref="F20:F22"/>
    <mergeCell ref="G20:N20"/>
    <mergeCell ref="L21:M21"/>
  </mergeCells>
  <conditionalFormatting sqref="N14 N17 N40 N34">
    <cfRule type="iconSet" priority="61">
      <iconSet iconSet="3Arrows">
        <cfvo type="percent" val="0"/>
        <cfvo type="num" val="0"/>
        <cfvo type="num" val="0" gte="0"/>
      </iconSet>
    </cfRule>
  </conditionalFormatting>
  <conditionalFormatting sqref="N16">
    <cfRule type="iconSet" priority="17">
      <iconSet iconSet="3Arrows">
        <cfvo type="percent" val="0"/>
        <cfvo type="num" val="0"/>
        <cfvo type="num" val="0" gte="0"/>
      </iconSet>
    </cfRule>
  </conditionalFormatting>
  <conditionalFormatting sqref="N18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N19 N22">
    <cfRule type="iconSet" priority="16">
      <iconSet iconSet="3Arrows">
        <cfvo type="percent" val="0"/>
        <cfvo type="num" val="0"/>
        <cfvo type="num" val="0" gte="0"/>
      </iconSet>
    </cfRule>
  </conditionalFormatting>
  <conditionalFormatting sqref="N21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N24 N27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N26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N28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N29 N32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N31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N35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N37">
    <cfRule type="iconSet" priority="46">
      <iconSet iconSet="3Arrows">
        <cfvo type="percent" val="0"/>
        <cfvo type="num" val="0"/>
        <cfvo type="num" val="0" gte="0"/>
      </iconSet>
    </cfRule>
  </conditionalFormatting>
  <conditionalFormatting sqref="N38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N39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N41">
    <cfRule type="iconSet" priority="29">
      <iconSet iconSet="3Arrows">
        <cfvo type="percent" val="0"/>
        <cfvo type="num" val="0"/>
        <cfvo type="num" val="0" gte="0"/>
      </iconSet>
    </cfRule>
  </conditionalFormatting>
  <conditionalFormatting sqref="N43">
    <cfRule type="iconSet" priority="30">
      <iconSet iconSet="3Arrows">
        <cfvo type="percent" val="0"/>
        <cfvo type="num" val="0"/>
        <cfvo type="num" val="0" gte="0"/>
      </iconSet>
    </cfRule>
  </conditionalFormatting>
  <conditionalFormatting sqref="N44">
    <cfRule type="iconSet" priority="31">
      <iconSet iconSet="3Arrows">
        <cfvo type="percent" val="0"/>
        <cfvo type="num" val="0"/>
        <cfvo type="num" val="0" gte="0"/>
      </iconSet>
    </cfRule>
  </conditionalFormatting>
  <conditionalFormatting sqref="N23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N33">
    <cfRule type="iconSet" priority="1">
      <iconSet iconSet="3Arrows">
        <cfvo type="percent" val="0"/>
        <cfvo type="num" val="0"/>
        <cfvo type="num" val="0" gte="0"/>
      </iconSet>
    </cfRule>
  </conditionalFormatting>
  <printOptions horizontalCentered="1"/>
  <pageMargins left="0.59055118110236227" right="0.35433070866141736" top="0.43307086614173229" bottom="0.59055118110236227" header="0.31496062992125984" footer="0.31496062992125984"/>
  <pageSetup paperSize="9" scale="58" fitToHeight="0" orientation="landscape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9"/>
  <sheetViews>
    <sheetView workbookViewId="0">
      <selection activeCell="G34" sqref="G34:K40"/>
    </sheetView>
  </sheetViews>
  <sheetFormatPr defaultRowHeight="15" x14ac:dyDescent="0.25"/>
  <cols>
    <col min="2" max="2" width="19.85546875" bestFit="1" customWidth="1"/>
    <col min="3" max="3" width="8.28515625" customWidth="1"/>
    <col min="4" max="4" width="16.140625" customWidth="1"/>
    <col min="5" max="5" width="17.42578125" customWidth="1"/>
    <col min="6" max="6" width="14.5703125" customWidth="1"/>
    <col min="8" max="8" width="10.42578125" customWidth="1"/>
    <col min="9" max="9" width="11" customWidth="1"/>
  </cols>
  <sheetData>
    <row r="2" spans="2:3" ht="15.75" thickBot="1" x14ac:dyDescent="0.3"/>
    <row r="3" spans="2:3" x14ac:dyDescent="0.25">
      <c r="B3" s="24" t="s">
        <v>11</v>
      </c>
      <c r="C3" s="25"/>
    </row>
    <row r="4" spans="2:3" x14ac:dyDescent="0.25">
      <c r="B4" s="20" t="s">
        <v>4</v>
      </c>
      <c r="C4" s="21">
        <v>0.6</v>
      </c>
    </row>
    <row r="5" spans="2:3" x14ac:dyDescent="0.25">
      <c r="B5" s="20" t="s">
        <v>5</v>
      </c>
      <c r="C5" s="21">
        <v>0.2</v>
      </c>
    </row>
    <row r="6" spans="2:3" ht="15.75" thickBot="1" x14ac:dyDescent="0.3">
      <c r="B6" s="22" t="s">
        <v>6</v>
      </c>
      <c r="C6" s="23">
        <v>0.2</v>
      </c>
    </row>
    <row r="14" spans="2:3" ht="15.75" thickBot="1" x14ac:dyDescent="0.3"/>
    <row r="15" spans="2:3" ht="33.75" customHeight="1" x14ac:dyDescent="0.25">
      <c r="B15" s="179" t="s">
        <v>34</v>
      </c>
      <c r="C15" s="180"/>
    </row>
    <row r="16" spans="2:3" x14ac:dyDescent="0.25">
      <c r="B16" s="26" t="s">
        <v>22</v>
      </c>
      <c r="C16" s="42">
        <f>+F30</f>
        <v>0.15</v>
      </c>
    </row>
    <row r="17" spans="2:7" x14ac:dyDescent="0.25">
      <c r="B17" s="26" t="s">
        <v>23</v>
      </c>
      <c r="C17" s="42">
        <f>+F31</f>
        <v>0.15</v>
      </c>
    </row>
    <row r="18" spans="2:7" x14ac:dyDescent="0.25">
      <c r="B18" s="26" t="s">
        <v>24</v>
      </c>
      <c r="C18" s="42">
        <f>+F32</f>
        <v>0.15</v>
      </c>
    </row>
    <row r="19" spans="2:7" x14ac:dyDescent="0.25">
      <c r="B19" s="26" t="s">
        <v>25</v>
      </c>
      <c r="C19" s="42">
        <f>+F33</f>
        <v>0.15</v>
      </c>
    </row>
    <row r="20" spans="2:7" x14ac:dyDescent="0.25">
      <c r="B20" s="27" t="s">
        <v>26</v>
      </c>
      <c r="C20" s="43">
        <f>+F35</f>
        <v>0.1</v>
      </c>
    </row>
    <row r="21" spans="2:7" x14ac:dyDescent="0.25">
      <c r="B21" s="27" t="s">
        <v>27</v>
      </c>
      <c r="C21" s="43">
        <f>+F36</f>
        <v>0.1</v>
      </c>
    </row>
    <row r="22" spans="2:7" x14ac:dyDescent="0.25">
      <c r="B22" s="28" t="s">
        <v>54</v>
      </c>
      <c r="C22" s="44">
        <f>+F38</f>
        <v>0.2</v>
      </c>
    </row>
    <row r="23" spans="2:7" ht="15.75" thickBot="1" x14ac:dyDescent="0.3">
      <c r="B23" s="29"/>
      <c r="C23" s="30">
        <f>SUM(C16:C22)</f>
        <v>1</v>
      </c>
    </row>
    <row r="27" spans="2:7" ht="15.75" thickBot="1" x14ac:dyDescent="0.3"/>
    <row r="28" spans="2:7" ht="64.5" customHeight="1" x14ac:dyDescent="0.25">
      <c r="B28" s="32"/>
      <c r="C28" s="33"/>
      <c r="D28" s="40" t="s">
        <v>12</v>
      </c>
      <c r="E28" s="40" t="s">
        <v>13</v>
      </c>
      <c r="F28" s="41" t="s">
        <v>14</v>
      </c>
    </row>
    <row r="29" spans="2:7" x14ac:dyDescent="0.25">
      <c r="B29" s="34" t="s">
        <v>4</v>
      </c>
      <c r="C29" s="35"/>
      <c r="D29" s="45">
        <v>0.6</v>
      </c>
      <c r="E29" s="45"/>
      <c r="F29" s="46"/>
    </row>
    <row r="30" spans="2:7" x14ac:dyDescent="0.25">
      <c r="B30" s="31" t="s">
        <v>51</v>
      </c>
      <c r="D30" s="45"/>
      <c r="E30" s="45">
        <v>0.25</v>
      </c>
      <c r="F30" s="47">
        <f>+D$29*E30</f>
        <v>0.15</v>
      </c>
      <c r="G30" s="17"/>
    </row>
    <row r="31" spans="2:7" x14ac:dyDescent="0.25">
      <c r="B31" s="31" t="s">
        <v>52</v>
      </c>
      <c r="D31" s="45"/>
      <c r="E31" s="45">
        <v>0.25</v>
      </c>
      <c r="F31" s="47">
        <f>+D$29*E31</f>
        <v>0.15</v>
      </c>
      <c r="G31" s="18"/>
    </row>
    <row r="32" spans="2:7" x14ac:dyDescent="0.25">
      <c r="B32" s="31" t="s">
        <v>50</v>
      </c>
      <c r="D32" s="45"/>
      <c r="E32" s="45">
        <v>0.25</v>
      </c>
      <c r="F32" s="47">
        <f>+D$29*E32</f>
        <v>0.15</v>
      </c>
      <c r="G32" s="18"/>
    </row>
    <row r="33" spans="2:10" x14ac:dyDescent="0.25">
      <c r="B33" s="37" t="s">
        <v>46</v>
      </c>
      <c r="C33" s="36"/>
      <c r="D33" s="45"/>
      <c r="E33" s="45">
        <v>0.25</v>
      </c>
      <c r="F33" s="47">
        <f>+$D$29*E33</f>
        <v>0.15</v>
      </c>
      <c r="G33" s="17"/>
    </row>
    <row r="34" spans="2:10" x14ac:dyDescent="0.25">
      <c r="B34" s="34" t="s">
        <v>5</v>
      </c>
      <c r="C34" s="36"/>
      <c r="D34" s="45">
        <v>0.2</v>
      </c>
      <c r="E34" s="45"/>
      <c r="F34" s="47"/>
      <c r="G34" s="18"/>
    </row>
    <row r="35" spans="2:10" x14ac:dyDescent="0.25">
      <c r="B35" s="37" t="s">
        <v>47</v>
      </c>
      <c r="C35" s="36"/>
      <c r="D35" s="45"/>
      <c r="E35" s="45">
        <v>0.5</v>
      </c>
      <c r="F35" s="47">
        <f>+$D$34*E35</f>
        <v>0.1</v>
      </c>
      <c r="G35" s="17"/>
    </row>
    <row r="36" spans="2:10" x14ac:dyDescent="0.25">
      <c r="B36" s="37" t="s">
        <v>35</v>
      </c>
      <c r="C36" s="36"/>
      <c r="D36" s="45"/>
      <c r="E36" s="45">
        <v>0.5</v>
      </c>
      <c r="F36" s="47">
        <f>D34*E36</f>
        <v>0.1</v>
      </c>
      <c r="G36" s="17"/>
      <c r="H36" s="101"/>
      <c r="I36" s="102"/>
      <c r="J36" s="101"/>
    </row>
    <row r="37" spans="2:10" x14ac:dyDescent="0.25">
      <c r="B37" s="34" t="s">
        <v>6</v>
      </c>
      <c r="C37" s="35"/>
      <c r="D37" s="45">
        <v>0.2</v>
      </c>
      <c r="E37" s="45"/>
      <c r="F37" s="47"/>
    </row>
    <row r="38" spans="2:10" x14ac:dyDescent="0.25">
      <c r="B38" s="37" t="s">
        <v>53</v>
      </c>
      <c r="C38" s="36"/>
      <c r="D38" s="45"/>
      <c r="E38" s="45">
        <v>1</v>
      </c>
      <c r="F38" s="47">
        <f>D37*E38</f>
        <v>0.2</v>
      </c>
      <c r="G38" s="17"/>
    </row>
    <row r="39" spans="2:10" ht="15.75" thickBot="1" x14ac:dyDescent="0.3">
      <c r="B39" s="38" t="s">
        <v>15</v>
      </c>
      <c r="C39" s="39"/>
      <c r="D39" s="48">
        <f>SUM(D29:D38)</f>
        <v>1</v>
      </c>
      <c r="E39" s="48"/>
      <c r="F39" s="49">
        <f>SUM(F30:F38)</f>
        <v>1</v>
      </c>
    </row>
  </sheetData>
  <mergeCells count="1">
    <mergeCell ref="B15:C15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QUAR - </vt:lpstr>
      <vt:lpstr>Cálculos</vt:lpstr>
      <vt:lpstr>'QUAR - 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2024-12-20T11:41:35Z</dcterms:created>
  <dcterms:modified xsi:type="dcterms:W3CDTF">2026-02-12T17:16:52Z</dcterms:modified>
</cp:coreProperties>
</file>