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ac751214_azores_gov_pt/Documents/Ambiente de Trabalho/"/>
    </mc:Choice>
  </mc:AlternateContent>
  <xr:revisionPtr revIDLastSave="0" documentId="8_{9A7E1626-D46D-4E82-BB09-7CBE2756004A}" xr6:coauthVersionLast="47" xr6:coauthVersionMax="47" xr10:uidLastSave="{00000000-0000-0000-0000-000000000000}"/>
  <bookViews>
    <workbookView xWindow="-110" yWindow="-110" windowWidth="25820" windowHeight="13900" tabRatio="272" xr2:uid="{00000000-000D-0000-FFFF-FFFF00000000}"/>
  </bookViews>
  <sheets>
    <sheet name=" QUAR 2026" sheetId="3" r:id="rId1"/>
    <sheet name="Cálculos" sheetId="5" state="hidden" r:id="rId2"/>
  </sheets>
  <definedNames>
    <definedName name="_xlnm.Print_Area" localSheetId="0">' QUAR 2026'!$A$1:$L$117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E32" i="3"/>
  <c r="E31" i="3"/>
  <c r="E30" i="3"/>
  <c r="E29" i="3"/>
  <c r="G59" i="5"/>
  <c r="F59" i="5"/>
  <c r="E59" i="5"/>
  <c r="D59" i="5"/>
  <c r="J58" i="5"/>
  <c r="I58" i="5"/>
  <c r="J57" i="5"/>
  <c r="I57" i="5"/>
  <c r="J56" i="5"/>
  <c r="J59" i="5" s="1"/>
  <c r="I56" i="5"/>
  <c r="J54" i="5"/>
  <c r="J55" i="5" s="1"/>
  <c r="I54" i="5"/>
  <c r="J51" i="5"/>
  <c r="I51" i="5"/>
  <c r="J50" i="5"/>
  <c r="J52" i="5" s="1"/>
  <c r="I50" i="5"/>
  <c r="L48" i="5"/>
  <c r="J48" i="5"/>
  <c r="P43" i="5"/>
  <c r="J45" i="5"/>
  <c r="I45" i="5"/>
  <c r="J44" i="5"/>
  <c r="I44" i="5"/>
  <c r="J43" i="5"/>
  <c r="J46" i="5" s="1"/>
  <c r="I43" i="5"/>
  <c r="L47" i="5" l="1"/>
  <c r="L49" i="5" s="1"/>
  <c r="P47" i="5" s="1"/>
  <c r="P42" i="5"/>
  <c r="L52" i="5"/>
  <c r="L53" i="5" s="1"/>
  <c r="P48" i="5" s="1"/>
  <c r="P44" i="5"/>
  <c r="P45" i="5"/>
  <c r="L58" i="5"/>
  <c r="L59" i="5"/>
  <c r="P46" i="5"/>
  <c r="L60" i="5" l="1"/>
  <c r="P49" i="5" s="1"/>
  <c r="F34" i="3" l="1"/>
  <c r="F36" i="3" s="1"/>
  <c r="J48" i="3" l="1"/>
  <c r="H48" i="3"/>
  <c r="F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hd720714:</t>
        </r>
        <r>
          <rPr>
            <sz val="9"/>
            <color indexed="81"/>
            <rFont val="Tahoma"/>
            <family val="2"/>
          </rPr>
          <t xml:space="preserve">
No final do ciclo de gestão anual ou em cada momento de monitorização apresentar gráfico com a taxa de execução de cada objetivo. O presente gráfico é meramente indicativo, ainda assim correlaciona dados com  a folha "Cálculos".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L42" authorId="0" shapeId="0" xr:uid="{00000000-0006-0000-0100-000001000000}">
      <text>
        <r>
          <rPr>
            <b/>
            <sz val="20"/>
            <color indexed="81"/>
            <rFont val="Tahoma"/>
            <family val="2"/>
          </rPr>
          <t>hd720714:</t>
        </r>
        <r>
          <rPr>
            <sz val="20"/>
            <color indexed="81"/>
            <rFont val="Tahoma"/>
            <family val="2"/>
          </rPr>
          <t xml:space="preserve">
Preencher apenas as células preenchidas a verde ou refazer o quadro de modo a adaptar à situação do serviço/organismo.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<sst xmlns="http://schemas.openxmlformats.org/spreadsheetml/2006/main" count="179" uniqueCount="122">
  <si>
    <t>Classificação</t>
  </si>
  <si>
    <t>Desvio</t>
  </si>
  <si>
    <t>Estimado</t>
  </si>
  <si>
    <t>Realizado</t>
  </si>
  <si>
    <t>Funcionamento</t>
  </si>
  <si>
    <t>Eficácia</t>
  </si>
  <si>
    <t>Eficiência</t>
  </si>
  <si>
    <t>Qualidade</t>
  </si>
  <si>
    <t xml:space="preserve">Bom </t>
  </si>
  <si>
    <t>Satisfatório</t>
  </si>
  <si>
    <t>Insuficiente</t>
  </si>
  <si>
    <t>Orçamento (M€)</t>
  </si>
  <si>
    <t xml:space="preserve">Parâmetros </t>
  </si>
  <si>
    <t>Avaliação final do serviço</t>
  </si>
  <si>
    <t>Recursos Financeiros e Humanos</t>
  </si>
  <si>
    <t>Indicador 1</t>
  </si>
  <si>
    <t>Indicador 2</t>
  </si>
  <si>
    <t>Indicador 3</t>
  </si>
  <si>
    <t>Indicador 4</t>
  </si>
  <si>
    <t>Indicador 5</t>
  </si>
  <si>
    <t>Indicador 6</t>
  </si>
  <si>
    <t>Indicador 7</t>
  </si>
  <si>
    <t>Plano</t>
  </si>
  <si>
    <t xml:space="preserve">Ponderação </t>
  </si>
  <si>
    <t>Ponderação</t>
  </si>
  <si>
    <t>Indicador 8</t>
  </si>
  <si>
    <t>Indicadores</t>
  </si>
  <si>
    <t>Meta</t>
  </si>
  <si>
    <t>Peso</t>
  </si>
  <si>
    <t>Pesos dos Objectivos</t>
  </si>
  <si>
    <t>peso dos parâmetros na avaliação final</t>
  </si>
  <si>
    <t>peso dos objectivos no respectivo parâmetro</t>
  </si>
  <si>
    <t>peso de cada objectivo na avaliação final</t>
  </si>
  <si>
    <t>O1.</t>
  </si>
  <si>
    <t>O2.</t>
  </si>
  <si>
    <t>Avaliação final</t>
  </si>
  <si>
    <t>Meios disponíveis</t>
  </si>
  <si>
    <t>Pontuação</t>
  </si>
  <si>
    <t>Planeados</t>
  </si>
  <si>
    <t>Executados</t>
  </si>
  <si>
    <t>Técnicos Superiores</t>
  </si>
  <si>
    <t>Assistentes Técnicos</t>
  </si>
  <si>
    <t>5x2</t>
  </si>
  <si>
    <t>TOTAL</t>
  </si>
  <si>
    <t>Superação</t>
  </si>
  <si>
    <t>Notas Explicativas</t>
  </si>
  <si>
    <t>Obj 1</t>
  </si>
  <si>
    <t>Obj 2</t>
  </si>
  <si>
    <t>Obj 3</t>
  </si>
  <si>
    <t>Obj 4</t>
  </si>
  <si>
    <t>Obj 5</t>
  </si>
  <si>
    <t>Listagem das fontes de verificação</t>
  </si>
  <si>
    <t>Objetivo 1</t>
  </si>
  <si>
    <t>Objetivo 2</t>
  </si>
  <si>
    <t>Objetivo 3</t>
  </si>
  <si>
    <t>Objetivo 4</t>
  </si>
  <si>
    <t>Objetivo 5</t>
  </si>
  <si>
    <t>Dirigentes - Direção superior</t>
  </si>
  <si>
    <t>Quadro n.º 1 - Peso de cada tipo de objetivo no resultado final</t>
  </si>
  <si>
    <t>Quadro n.º 2 - Peso de cada objetivo operacional no resultado final</t>
  </si>
  <si>
    <t>Fórmula</t>
  </si>
  <si>
    <t>(nº de ações concluídas / nº total de ações previstas no PA)*100</t>
  </si>
  <si>
    <t>(nº de datas-chave cumpridas / nº total de datas-chave previstas no PA)*100</t>
  </si>
  <si>
    <t>75%&lt;Taxa≤ 90%</t>
  </si>
  <si>
    <t>Taxa&gt; 90%</t>
  </si>
  <si>
    <t>Estimado Revisto</t>
  </si>
  <si>
    <t>Peso dos Indicadores</t>
  </si>
  <si>
    <t>Peso de cada indicador</t>
  </si>
  <si>
    <t>resultados obtidos</t>
  </si>
  <si>
    <t>Resultado  O1</t>
  </si>
  <si>
    <t>Resulatado  O2</t>
  </si>
  <si>
    <t>O3.</t>
  </si>
  <si>
    <t>Parametro 1</t>
  </si>
  <si>
    <t>Parâmetro Eficácia</t>
  </si>
  <si>
    <t>Resulatado  O3</t>
  </si>
  <si>
    <t>Parâmetro Eficiência</t>
  </si>
  <si>
    <t>O4.</t>
  </si>
  <si>
    <t>Parametro 2</t>
  </si>
  <si>
    <t>Parâmetro Qualidade</t>
  </si>
  <si>
    <t>O5.</t>
  </si>
  <si>
    <t>Resulatado  O4</t>
  </si>
  <si>
    <t>Resulatado  O5</t>
  </si>
  <si>
    <t>Parametro 3</t>
  </si>
  <si>
    <t>Assistentes Operacionais</t>
  </si>
  <si>
    <t>Departamento: Secretaria Regional das Finanças Planeamento e Administração Pública</t>
  </si>
  <si>
    <r>
      <t>Organismo: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Serviços dependentes do Gabinete do Sr SRFPAP</t>
    </r>
  </si>
  <si>
    <t>Ind. 1 Taxa de execução do plano de atividades</t>
  </si>
  <si>
    <t>Ind.2 Taxa de cumprimento das datas do plano de atividades</t>
  </si>
  <si>
    <t>nd</t>
  </si>
  <si>
    <t>OBJETIVOS OPERACIONAIS DE EFICIÊNCIA - Ponderação de 40%</t>
  </si>
  <si>
    <t>(despesa realizada / despesa prevista)*100</t>
  </si>
  <si>
    <t>n.d</t>
  </si>
  <si>
    <t>Ind. 4 Taxa de comprometimento financeiro do plano</t>
  </si>
  <si>
    <t>70%&lt;Taxa≤80%</t>
  </si>
  <si>
    <t>O. 1 Melhorar o planeamento e o controlo - Ponderação de 50%</t>
  </si>
  <si>
    <t>0.2 Gerir o plano e orçamento - Ponderação de 50%</t>
  </si>
  <si>
    <t>O.3 Melhorar a satisfação e qualidade dos serviços prestados aos diferentes stakeholders - Ponderação de 50%</t>
  </si>
  <si>
    <t>Objetivos Operacionais - Eficácia -Ponderação de 40%</t>
  </si>
  <si>
    <t>Ind. 5 Grau de satisfação médio global de stakholders externo numa escala de 1 a 5</t>
  </si>
  <si>
    <t>Ind.6 Grau de satisfação médio global (audição interna) numa escala de 1 a 5</t>
  </si>
  <si>
    <r>
      <t xml:space="preserve">Objetivos Estratégico-Operacionais de Qualidade - </t>
    </r>
    <r>
      <rPr>
        <b/>
        <u/>
        <sz val="14"/>
        <rFont val="Calibri"/>
        <family val="2"/>
      </rPr>
      <t xml:space="preserve"> </t>
    </r>
    <r>
      <rPr>
        <b/>
        <sz val="14"/>
        <rFont val="Calibri"/>
        <family val="2"/>
      </rPr>
      <t>Ponderação de 20%</t>
    </r>
  </si>
  <si>
    <t>3&lt;nível≤4</t>
  </si>
  <si>
    <t xml:space="preserve">&gt;4 </t>
  </si>
  <si>
    <t>Ind. 3 Taxa de execução financeira do orçamento</t>
  </si>
  <si>
    <t>(despesa comprometida / despesa prevista)*100</t>
  </si>
  <si>
    <t>80%&lt;Taxa≤90%</t>
  </si>
  <si>
    <t>Taxa&gt; 80%</t>
  </si>
  <si>
    <t>Recursos Humanos</t>
  </si>
  <si>
    <t>n.a. não aplicável - n.d. não disponível</t>
  </si>
  <si>
    <t>IND 2 - Assegurar a monitorização do Plano de Atividades</t>
  </si>
  <si>
    <t>IND 1 - Assegurar a monitorização do Plano de Atividades.</t>
  </si>
  <si>
    <t>IND 3- Informação obtida mensalmente através de relatório retirado da aplicação GeRFIP.</t>
  </si>
  <si>
    <t>IND 4- Informação obtida mensalmente através de relatório retirado da aplicação GeRFIP.</t>
  </si>
  <si>
    <t>Dirigentes - Direção intermédia e Coodenadores</t>
  </si>
  <si>
    <t>20x 1</t>
  </si>
  <si>
    <t>16x 18</t>
  </si>
  <si>
    <t>12X37</t>
  </si>
  <si>
    <t>8X 97</t>
  </si>
  <si>
    <t>5X 17</t>
  </si>
  <si>
    <t xml:space="preserve">IND 5 e 6 - Os dados são obtidos através do tratamento aos questionários respondidos pelos clientes internos e externos, sendo consideradas todas as respostas válidas aos vários itens do questionário. O inquérito tem periodicidade anual sendo realizado
normalmente no final do ciclo de gestão anual. </t>
  </si>
  <si>
    <t>QUAR 2026</t>
  </si>
  <si>
    <t xml:space="preserve">Versão 0 Data: 02/10/2025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</si>
</sst>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#,##0.000\ _€;[Red]\-#,##0.000\ _€"/>
    <numFmt numFmtId="168" formatCode="#,##0.0_ ;\-#,##0.0\ "/>
    <numFmt numFmtId="169" formatCode="#,##0.00_ ;\-#,##0.00\ "/>
    <numFmt numFmtId="170" formatCode="0.00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b/>
      <sz val="10"/>
      <color indexed="53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name val="Verdana"/>
      <family val="2"/>
    </font>
    <font>
      <b/>
      <sz val="13"/>
      <color indexed="8"/>
      <name val="Verdana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sz val="18"/>
      <name val="Verdana"/>
      <family val="2"/>
    </font>
    <font>
      <sz val="18"/>
      <color indexed="8"/>
      <name val="Verdana"/>
      <family val="2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180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2" applyFont="1"/>
    <xf numFmtId="0" fontId="4" fillId="0" borderId="0" xfId="0" applyFont="1"/>
    <xf numFmtId="0" fontId="23" fillId="0" borderId="0" xfId="0" applyFont="1" applyAlignment="1">
      <alignment horizontal="center"/>
    </xf>
    <xf numFmtId="0" fontId="25" fillId="0" borderId="0" xfId="2" applyFont="1"/>
    <xf numFmtId="0" fontId="25" fillId="0" borderId="6" xfId="2" applyFont="1" applyBorder="1"/>
    <xf numFmtId="0" fontId="26" fillId="0" borderId="0" xfId="0" applyFont="1"/>
    <xf numFmtId="0" fontId="5" fillId="0" borderId="0" xfId="0" applyFont="1"/>
    <xf numFmtId="0" fontId="28" fillId="0" borderId="0" xfId="2" applyFont="1"/>
    <xf numFmtId="0" fontId="29" fillId="0" borderId="0" xfId="0" applyFont="1"/>
    <xf numFmtId="0" fontId="4" fillId="0" borderId="0" xfId="0" applyFont="1" applyAlignment="1">
      <alignment horizontal="center"/>
    </xf>
    <xf numFmtId="0" fontId="27" fillId="2" borderId="0" xfId="2" applyFont="1" applyFill="1"/>
    <xf numFmtId="0" fontId="27" fillId="2" borderId="0" xfId="2" applyFont="1" applyFill="1" applyAlignment="1">
      <alignment horizontal="center"/>
    </xf>
    <xf numFmtId="0" fontId="27" fillId="2" borderId="11" xfId="2" applyFont="1" applyFill="1" applyBorder="1"/>
    <xf numFmtId="164" fontId="20" fillId="2" borderId="0" xfId="1" applyFont="1" applyFill="1" applyBorder="1" applyAlignment="1">
      <alignment horizontal="center" vertical="center" wrapText="1"/>
    </xf>
    <xf numFmtId="1" fontId="21" fillId="2" borderId="0" xfId="0" applyNumberFormat="1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left" vertical="center"/>
    </xf>
    <xf numFmtId="2" fontId="12" fillId="2" borderId="0" xfId="0" applyNumberFormat="1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1" fillId="2" borderId="0" xfId="0" applyFont="1" applyFill="1"/>
    <xf numFmtId="2" fontId="8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2" fontId="13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9" fontId="0" fillId="0" borderId="0" xfId="0" applyNumberFormat="1"/>
    <xf numFmtId="0" fontId="31" fillId="0" borderId="0" xfId="0" applyFont="1"/>
    <xf numFmtId="2" fontId="0" fillId="0" borderId="1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3" fillId="2" borderId="0" xfId="0" applyFont="1" applyFill="1"/>
    <xf numFmtId="0" fontId="23" fillId="2" borderId="6" xfId="0" applyFont="1" applyFill="1" applyBorder="1" applyAlignment="1">
      <alignment horizontal="left"/>
    </xf>
    <xf numFmtId="0" fontId="23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left" vertical="center"/>
    </xf>
    <xf numFmtId="0" fontId="23" fillId="9" borderId="5" xfId="0" applyFont="1" applyFill="1" applyBorder="1" applyAlignment="1">
      <alignment horizontal="center"/>
    </xf>
    <xf numFmtId="0" fontId="23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22" fillId="8" borderId="8" xfId="0" applyFont="1" applyFill="1" applyBorder="1" applyAlignment="1">
      <alignment vertical="center"/>
    </xf>
    <xf numFmtId="0" fontId="23" fillId="8" borderId="0" xfId="0" applyFont="1" applyFill="1"/>
    <xf numFmtId="0" fontId="22" fillId="8" borderId="0" xfId="0" applyFont="1" applyFill="1"/>
    <xf numFmtId="0" fontId="22" fillId="8" borderId="8" xfId="0" applyFont="1" applyFill="1" applyBorder="1"/>
    <xf numFmtId="0" fontId="23" fillId="9" borderId="5" xfId="0" applyFont="1" applyFill="1" applyBorder="1"/>
    <xf numFmtId="0" fontId="23" fillId="8" borderId="0" xfId="0" applyFont="1" applyFill="1" applyAlignment="1">
      <alignment horizontal="center"/>
    </xf>
    <xf numFmtId="0" fontId="23" fillId="8" borderId="8" xfId="0" applyFont="1" applyFill="1" applyBorder="1" applyAlignment="1">
      <alignment horizontal="center"/>
    </xf>
    <xf numFmtId="0" fontId="23" fillId="0" borderId="9" xfId="0" applyFont="1" applyBorder="1"/>
    <xf numFmtId="1" fontId="21" fillId="0" borderId="0" xfId="0" applyNumberFormat="1" applyFont="1" applyAlignment="1">
      <alignment horizontal="center" vertical="center"/>
    </xf>
    <xf numFmtId="2" fontId="20" fillId="8" borderId="2" xfId="0" applyNumberFormat="1" applyFont="1" applyFill="1" applyBorder="1" applyAlignment="1">
      <alignment horizontal="left" vertical="center"/>
    </xf>
    <xf numFmtId="2" fontId="22" fillId="8" borderId="0" xfId="0" applyNumberFormat="1" applyFont="1" applyFill="1" applyAlignment="1">
      <alignment horizontal="left" vertical="center"/>
    </xf>
    <xf numFmtId="1" fontId="21" fillId="10" borderId="0" xfId="0" applyNumberFormat="1" applyFont="1" applyFill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2" borderId="0" xfId="0" applyNumberFormat="1" applyFont="1" applyFill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/>
    </xf>
    <xf numFmtId="0" fontId="27" fillId="2" borderId="15" xfId="2" applyFont="1" applyFill="1" applyBorder="1" applyAlignment="1">
      <alignment vertical="center"/>
    </xf>
    <xf numFmtId="0" fontId="34" fillId="2" borderId="14" xfId="2" applyFont="1" applyFill="1" applyBorder="1" applyAlignment="1">
      <alignment vertical="center"/>
    </xf>
    <xf numFmtId="0" fontId="34" fillId="2" borderId="10" xfId="2" applyFont="1" applyFill="1" applyBorder="1"/>
    <xf numFmtId="0" fontId="32" fillId="2" borderId="10" xfId="2" applyFont="1" applyFill="1" applyBorder="1"/>
    <xf numFmtId="0" fontId="32" fillId="2" borderId="10" xfId="2" applyFont="1" applyFill="1" applyBorder="1" applyAlignment="1">
      <alignment horizontal="center"/>
    </xf>
    <xf numFmtId="0" fontId="32" fillId="2" borderId="12" xfId="2" applyFont="1" applyFill="1" applyBorder="1"/>
    <xf numFmtId="0" fontId="32" fillId="0" borderId="0" xfId="2" applyFont="1"/>
    <xf numFmtId="0" fontId="35" fillId="0" borderId="0" xfId="0" applyFont="1"/>
    <xf numFmtId="0" fontId="34" fillId="2" borderId="15" xfId="2" applyFont="1" applyFill="1" applyBorder="1" applyAlignment="1">
      <alignment vertical="center"/>
    </xf>
    <xf numFmtId="0" fontId="34" fillId="2" borderId="0" xfId="2" applyFont="1" applyFill="1"/>
    <xf numFmtId="0" fontId="34" fillId="2" borderId="0" xfId="2" applyFont="1" applyFill="1" applyAlignment="1">
      <alignment horizontal="center"/>
    </xf>
    <xf numFmtId="0" fontId="34" fillId="2" borderId="11" xfId="2" applyFont="1" applyFill="1" applyBorder="1"/>
    <xf numFmtId="0" fontId="34" fillId="0" borderId="0" xfId="2" applyFont="1"/>
    <xf numFmtId="0" fontId="36" fillId="0" borderId="0" xfId="0" applyFont="1"/>
    <xf numFmtId="0" fontId="22" fillId="13" borderId="4" xfId="0" applyFont="1" applyFill="1" applyBorder="1" applyAlignment="1">
      <alignment vertical="center"/>
    </xf>
    <xf numFmtId="0" fontId="37" fillId="6" borderId="0" xfId="0" applyFont="1" applyFill="1"/>
    <xf numFmtId="0" fontId="20" fillId="3" borderId="40" xfId="1" applyNumberFormat="1" applyFont="1" applyFill="1" applyBorder="1" applyAlignment="1">
      <alignment horizontal="center" vertical="center" wrapText="1"/>
    </xf>
    <xf numFmtId="9" fontId="20" fillId="3" borderId="40" xfId="1" applyNumberFormat="1" applyFont="1" applyFill="1" applyBorder="1" applyAlignment="1">
      <alignment horizontal="center" vertical="center" wrapText="1"/>
    </xf>
    <xf numFmtId="164" fontId="20" fillId="3" borderId="40" xfId="1" applyFont="1" applyFill="1" applyBorder="1" applyAlignment="1">
      <alignment horizontal="center" vertical="center" wrapText="1"/>
    </xf>
    <xf numFmtId="9" fontId="20" fillId="3" borderId="40" xfId="2" applyNumberFormat="1" applyFont="1" applyFill="1" applyBorder="1" applyAlignment="1">
      <alignment horizontal="center" vertical="center"/>
    </xf>
    <xf numFmtId="0" fontId="34" fillId="2" borderId="42" xfId="2" applyFont="1" applyFill="1" applyBorder="1"/>
    <xf numFmtId="0" fontId="23" fillId="2" borderId="0" xfId="0" applyFont="1" applyFill="1" applyAlignment="1">
      <alignment horizontal="left"/>
    </xf>
    <xf numFmtId="2" fontId="20" fillId="16" borderId="5" xfId="0" applyNumberFormat="1" applyFont="1" applyFill="1" applyBorder="1" applyAlignment="1">
      <alignment horizontal="center" vertical="center"/>
    </xf>
    <xf numFmtId="2" fontId="20" fillId="16" borderId="6" xfId="0" applyNumberFormat="1" applyFont="1" applyFill="1" applyBorder="1" applyAlignment="1">
      <alignment horizontal="left" vertical="center"/>
    </xf>
    <xf numFmtId="2" fontId="20" fillId="16" borderId="7" xfId="0" applyNumberFormat="1" applyFont="1" applyFill="1" applyBorder="1" applyAlignment="1">
      <alignment horizontal="left" vertical="center"/>
    </xf>
    <xf numFmtId="2" fontId="20" fillId="2" borderId="2" xfId="0" applyNumberFormat="1" applyFont="1" applyFill="1" applyBorder="1" applyAlignment="1">
      <alignment horizontal="left" vertical="center"/>
    </xf>
    <xf numFmtId="0" fontId="21" fillId="11" borderId="26" xfId="0" applyFont="1" applyFill="1" applyBorder="1" applyAlignment="1">
      <alignment horizontal="center"/>
    </xf>
    <xf numFmtId="0" fontId="21" fillId="11" borderId="29" xfId="0" applyFont="1" applyFill="1" applyBorder="1" applyAlignment="1">
      <alignment horizontal="center"/>
    </xf>
    <xf numFmtId="0" fontId="21" fillId="11" borderId="34" xfId="0" applyFont="1" applyFill="1" applyBorder="1" applyAlignment="1">
      <alignment horizontal="center"/>
    </xf>
    <xf numFmtId="0" fontId="21" fillId="11" borderId="32" xfId="0" applyFont="1" applyFill="1" applyBorder="1" applyAlignment="1">
      <alignment horizontal="center"/>
    </xf>
    <xf numFmtId="1" fontId="21" fillId="10" borderId="61" xfId="0" applyNumberFormat="1" applyFont="1" applyFill="1" applyBorder="1" applyAlignment="1">
      <alignment vertical="center"/>
    </xf>
    <xf numFmtId="1" fontId="21" fillId="10" borderId="62" xfId="0" applyNumberFormat="1" applyFont="1" applyFill="1" applyBorder="1" applyAlignment="1">
      <alignment vertical="center"/>
    </xf>
    <xf numFmtId="1" fontId="21" fillId="10" borderId="63" xfId="0" applyNumberFormat="1" applyFont="1" applyFill="1" applyBorder="1" applyAlignment="1">
      <alignment vertical="center"/>
    </xf>
    <xf numFmtId="1" fontId="21" fillId="10" borderId="9" xfId="0" applyNumberFormat="1" applyFont="1" applyFill="1" applyBorder="1" applyAlignment="1">
      <alignment vertical="center"/>
    </xf>
    <xf numFmtId="1" fontId="21" fillId="10" borderId="0" xfId="0" applyNumberFormat="1" applyFont="1" applyFill="1" applyAlignment="1">
      <alignment vertical="center"/>
    </xf>
    <xf numFmtId="1" fontId="21" fillId="10" borderId="8" xfId="0" applyNumberFormat="1" applyFont="1" applyFill="1" applyBorder="1" applyAlignment="1">
      <alignment vertical="center"/>
    </xf>
    <xf numFmtId="1" fontId="21" fillId="10" borderId="19" xfId="0" applyNumberFormat="1" applyFont="1" applyFill="1" applyBorder="1" applyAlignment="1">
      <alignment vertical="center"/>
    </xf>
    <xf numFmtId="1" fontId="21" fillId="10" borderId="20" xfId="0" applyNumberFormat="1" applyFont="1" applyFill="1" applyBorder="1" applyAlignment="1">
      <alignment vertical="center"/>
    </xf>
    <xf numFmtId="2" fontId="20" fillId="7" borderId="57" xfId="0" applyNumberFormat="1" applyFont="1" applyFill="1" applyBorder="1" applyAlignment="1">
      <alignment vertical="center"/>
    </xf>
    <xf numFmtId="2" fontId="20" fillId="7" borderId="58" xfId="0" applyNumberFormat="1" applyFont="1" applyFill="1" applyBorder="1" applyAlignment="1">
      <alignment vertical="center"/>
    </xf>
    <xf numFmtId="2" fontId="20" fillId="7" borderId="56" xfId="0" applyNumberFormat="1" applyFont="1" applyFill="1" applyBorder="1" applyAlignment="1">
      <alignment vertical="center"/>
    </xf>
    <xf numFmtId="167" fontId="20" fillId="8" borderId="56" xfId="0" applyNumberFormat="1" applyFont="1" applyFill="1" applyBorder="1"/>
    <xf numFmtId="167" fontId="20" fillId="8" borderId="57" xfId="0" applyNumberFormat="1" applyFont="1" applyFill="1" applyBorder="1"/>
    <xf numFmtId="167" fontId="20" fillId="8" borderId="58" xfId="0" applyNumberFormat="1" applyFont="1" applyFill="1" applyBorder="1"/>
    <xf numFmtId="40" fontId="20" fillId="8" borderId="56" xfId="0" applyNumberFormat="1" applyFont="1" applyFill="1" applyBorder="1"/>
    <xf numFmtId="40" fontId="20" fillId="8" borderId="58" xfId="0" applyNumberFormat="1" applyFont="1" applyFill="1" applyBorder="1"/>
    <xf numFmtId="166" fontId="21" fillId="8" borderId="59" xfId="0" applyNumberFormat="1" applyFont="1" applyFill="1" applyBorder="1"/>
    <xf numFmtId="166" fontId="21" fillId="8" borderId="60" xfId="0" applyNumberFormat="1" applyFont="1" applyFill="1" applyBorder="1"/>
    <xf numFmtId="167" fontId="20" fillId="8" borderId="59" xfId="0" applyNumberFormat="1" applyFont="1" applyFill="1" applyBorder="1"/>
    <xf numFmtId="167" fontId="20" fillId="8" borderId="60" xfId="0" applyNumberFormat="1" applyFont="1" applyFill="1" applyBorder="1"/>
    <xf numFmtId="167" fontId="20" fillId="8" borderId="64" xfId="0" applyNumberFormat="1" applyFont="1" applyFill="1" applyBorder="1"/>
    <xf numFmtId="40" fontId="20" fillId="8" borderId="59" xfId="0" applyNumberFormat="1" applyFont="1" applyFill="1" applyBorder="1" applyAlignment="1">
      <alignment vertical="center"/>
    </xf>
    <xf numFmtId="40" fontId="20" fillId="8" borderId="64" xfId="0" applyNumberFormat="1" applyFont="1" applyFill="1" applyBorder="1" applyAlignment="1">
      <alignment vertical="center"/>
    </xf>
    <xf numFmtId="166" fontId="21" fillId="8" borderId="9" xfId="0" applyNumberFormat="1" applyFont="1" applyFill="1" applyBorder="1"/>
    <xf numFmtId="166" fontId="21" fillId="8" borderId="0" xfId="0" applyNumberFormat="1" applyFont="1" applyFill="1"/>
    <xf numFmtId="2" fontId="20" fillId="2" borderId="57" xfId="0" applyNumberFormat="1" applyFont="1" applyFill="1" applyBorder="1" applyAlignment="1">
      <alignment vertical="center"/>
    </xf>
    <xf numFmtId="2" fontId="20" fillId="2" borderId="58" xfId="0" applyNumberFormat="1" applyFont="1" applyFill="1" applyBorder="1" applyAlignment="1">
      <alignment vertical="center"/>
    </xf>
    <xf numFmtId="2" fontId="20" fillId="2" borderId="56" xfId="0" applyNumberFormat="1" applyFont="1" applyFill="1" applyBorder="1" applyAlignment="1">
      <alignment vertical="center"/>
    </xf>
    <xf numFmtId="167" fontId="20" fillId="2" borderId="56" xfId="0" applyNumberFormat="1" applyFont="1" applyFill="1" applyBorder="1"/>
    <xf numFmtId="167" fontId="20" fillId="2" borderId="57" xfId="0" applyNumberFormat="1" applyFont="1" applyFill="1" applyBorder="1"/>
    <xf numFmtId="167" fontId="20" fillId="2" borderId="58" xfId="0" applyNumberFormat="1" applyFont="1" applyFill="1" applyBorder="1"/>
    <xf numFmtId="40" fontId="20" fillId="2" borderId="56" xfId="0" applyNumberFormat="1" applyFont="1" applyFill="1" applyBorder="1"/>
    <xf numFmtId="40" fontId="20" fillId="2" borderId="58" xfId="0" applyNumberFormat="1" applyFont="1" applyFill="1" applyBorder="1"/>
    <xf numFmtId="166" fontId="21" fillId="2" borderId="59" xfId="0" applyNumberFormat="1" applyFont="1" applyFill="1" applyBorder="1"/>
    <xf numFmtId="166" fontId="21" fillId="2" borderId="60" xfId="0" applyNumberFormat="1" applyFont="1" applyFill="1" applyBorder="1"/>
    <xf numFmtId="167" fontId="20" fillId="2" borderId="59" xfId="0" applyNumberFormat="1" applyFont="1" applyFill="1" applyBorder="1"/>
    <xf numFmtId="167" fontId="20" fillId="2" borderId="60" xfId="0" applyNumberFormat="1" applyFont="1" applyFill="1" applyBorder="1"/>
    <xf numFmtId="167" fontId="20" fillId="2" borderId="64" xfId="0" applyNumberFormat="1" applyFont="1" applyFill="1" applyBorder="1"/>
    <xf numFmtId="40" fontId="20" fillId="2" borderId="59" xfId="0" applyNumberFormat="1" applyFont="1" applyFill="1" applyBorder="1" applyAlignment="1">
      <alignment vertical="center"/>
    </xf>
    <xf numFmtId="40" fontId="20" fillId="2" borderId="64" xfId="0" applyNumberFormat="1" applyFont="1" applyFill="1" applyBorder="1" applyAlignment="1">
      <alignment vertical="center"/>
    </xf>
    <xf numFmtId="166" fontId="21" fillId="2" borderId="9" xfId="0" applyNumberFormat="1" applyFont="1" applyFill="1" applyBorder="1"/>
    <xf numFmtId="166" fontId="21" fillId="2" borderId="0" xfId="0" applyNumberFormat="1" applyFont="1" applyFill="1"/>
    <xf numFmtId="2" fontId="8" fillId="2" borderId="56" xfId="0" applyNumberFormat="1" applyFont="1" applyFill="1" applyBorder="1" applyAlignment="1">
      <alignment vertical="center"/>
    </xf>
    <xf numFmtId="2" fontId="8" fillId="2" borderId="58" xfId="0" applyNumberFormat="1" applyFont="1" applyFill="1" applyBorder="1" applyAlignment="1">
      <alignment vertical="center"/>
    </xf>
    <xf numFmtId="2" fontId="8" fillId="2" borderId="57" xfId="0" applyNumberFormat="1" applyFont="1" applyFill="1" applyBorder="1" applyAlignment="1">
      <alignment vertical="center"/>
    </xf>
    <xf numFmtId="0" fontId="15" fillId="2" borderId="60" xfId="0" applyFont="1" applyFill="1" applyBorder="1"/>
    <xf numFmtId="10" fontId="16" fillId="2" borderId="0" xfId="0" applyNumberFormat="1" applyFont="1" applyFill="1"/>
    <xf numFmtId="0" fontId="16" fillId="2" borderId="0" xfId="0" applyFont="1" applyFill="1"/>
    <xf numFmtId="2" fontId="9" fillId="2" borderId="6" xfId="0" applyNumberFormat="1" applyFont="1" applyFill="1" applyBorder="1" applyAlignment="1">
      <alignment vertical="center"/>
    </xf>
    <xf numFmtId="2" fontId="9" fillId="2" borderId="7" xfId="0" applyNumberFormat="1" applyFont="1" applyFill="1" applyBorder="1" applyAlignment="1">
      <alignment vertical="center"/>
    </xf>
    <xf numFmtId="2" fontId="9" fillId="2" borderId="56" xfId="0" applyNumberFormat="1" applyFont="1" applyFill="1" applyBorder="1" applyAlignment="1">
      <alignment vertical="center"/>
    </xf>
    <xf numFmtId="2" fontId="9" fillId="2" borderId="58" xfId="0" applyNumberFormat="1" applyFont="1" applyFill="1" applyBorder="1" applyAlignment="1">
      <alignment vertical="center"/>
    </xf>
    <xf numFmtId="165" fontId="10" fillId="2" borderId="60" xfId="0" applyNumberFormat="1" applyFont="1" applyFill="1" applyBorder="1"/>
    <xf numFmtId="165" fontId="10" fillId="2" borderId="64" xfId="0" applyNumberFormat="1" applyFont="1" applyFill="1" applyBorder="1"/>
    <xf numFmtId="165" fontId="10" fillId="2" borderId="59" xfId="0" applyNumberFormat="1" applyFont="1" applyFill="1" applyBorder="1"/>
    <xf numFmtId="0" fontId="38" fillId="0" borderId="0" xfId="0" applyFont="1"/>
    <xf numFmtId="0" fontId="38" fillId="0" borderId="0" xfId="0" applyFont="1" applyAlignment="1">
      <alignment horizontal="center"/>
    </xf>
    <xf numFmtId="2" fontId="20" fillId="7" borderId="67" xfId="0" applyNumberFormat="1" applyFont="1" applyFill="1" applyBorder="1" applyAlignment="1">
      <alignment vertical="center"/>
    </xf>
    <xf numFmtId="0" fontId="0" fillId="0" borderId="69" xfId="0" applyBorder="1"/>
    <xf numFmtId="10" fontId="0" fillId="0" borderId="69" xfId="0" applyNumberFormat="1" applyBorder="1"/>
    <xf numFmtId="0" fontId="0" fillId="4" borderId="70" xfId="0" applyFill="1" applyBorder="1"/>
    <xf numFmtId="0" fontId="30" fillId="4" borderId="69" xfId="0" applyFont="1" applyFill="1" applyBorder="1" applyAlignment="1">
      <alignment horizontal="center" vertical="center" wrapText="1"/>
    </xf>
    <xf numFmtId="0" fontId="30" fillId="4" borderId="70" xfId="0" applyFon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/>
    </xf>
    <xf numFmtId="170" fontId="0" fillId="5" borderId="69" xfId="0" applyNumberFormat="1" applyFill="1" applyBorder="1" applyAlignment="1">
      <alignment horizontal="center"/>
    </xf>
    <xf numFmtId="0" fontId="41" fillId="5" borderId="69" xfId="0" applyFont="1" applyFill="1" applyBorder="1"/>
    <xf numFmtId="0" fontId="0" fillId="5" borderId="69" xfId="0" applyFill="1" applyBorder="1"/>
    <xf numFmtId="1" fontId="0" fillId="0" borderId="0" xfId="0" applyNumberFormat="1"/>
    <xf numFmtId="0" fontId="41" fillId="17" borderId="0" xfId="0" applyFont="1" applyFill="1"/>
    <xf numFmtId="0" fontId="0" fillId="17" borderId="0" xfId="0" applyFill="1"/>
    <xf numFmtId="2" fontId="2" fillId="5" borderId="0" xfId="0" applyNumberFormat="1" applyFont="1" applyFill="1" applyAlignment="1">
      <alignment horizontal="center"/>
    </xf>
    <xf numFmtId="0" fontId="31" fillId="0" borderId="70" xfId="0" applyFon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0" fontId="4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0" fillId="0" borderId="71" xfId="0" applyBorder="1"/>
    <xf numFmtId="10" fontId="0" fillId="0" borderId="71" xfId="0" applyNumberFormat="1" applyBorder="1"/>
    <xf numFmtId="10" fontId="0" fillId="0" borderId="0" xfId="0" applyNumberFormat="1"/>
    <xf numFmtId="9" fontId="21" fillId="2" borderId="24" xfId="2" applyNumberFormat="1" applyFont="1" applyFill="1" applyBorder="1" applyAlignment="1">
      <alignment horizontal="center" vertical="center" wrapText="1"/>
    </xf>
    <xf numFmtId="9" fontId="21" fillId="2" borderId="24" xfId="2" applyNumberFormat="1" applyFont="1" applyFill="1" applyBorder="1" applyAlignment="1">
      <alignment horizontal="center" vertical="center"/>
    </xf>
    <xf numFmtId="0" fontId="44" fillId="0" borderId="0" xfId="2" applyFont="1" applyAlignment="1">
      <alignment horizontal="center"/>
    </xf>
    <xf numFmtId="0" fontId="45" fillId="0" borderId="0" xfId="0" applyFont="1" applyAlignment="1">
      <alignment horizontal="center"/>
    </xf>
    <xf numFmtId="9" fontId="20" fillId="2" borderId="52" xfId="2" applyNumberFormat="1" applyFont="1" applyFill="1" applyBorder="1" applyAlignment="1">
      <alignment vertical="center"/>
    </xf>
    <xf numFmtId="9" fontId="21" fillId="2" borderId="73" xfId="2" applyNumberFormat="1" applyFont="1" applyFill="1" applyBorder="1" applyAlignment="1">
      <alignment horizontal="center" vertical="center" wrapText="1"/>
    </xf>
    <xf numFmtId="9" fontId="21" fillId="2" borderId="73" xfId="2" applyNumberFormat="1" applyFont="1" applyFill="1" applyBorder="1" applyAlignment="1">
      <alignment horizontal="center" vertical="center"/>
    </xf>
    <xf numFmtId="9" fontId="20" fillId="2" borderId="74" xfId="2" applyNumberFormat="1" applyFont="1" applyFill="1" applyBorder="1" applyAlignment="1">
      <alignment vertical="center"/>
    </xf>
    <xf numFmtId="164" fontId="20" fillId="2" borderId="21" xfId="1" applyFont="1" applyFill="1" applyBorder="1" applyAlignment="1">
      <alignment vertical="center" wrapText="1"/>
    </xf>
    <xf numFmtId="169" fontId="21" fillId="2" borderId="21" xfId="1" applyNumberFormat="1" applyFont="1" applyFill="1" applyBorder="1" applyAlignment="1">
      <alignment horizontal="center" vertical="center" wrapText="1"/>
    </xf>
    <xf numFmtId="1" fontId="21" fillId="2" borderId="21" xfId="1" applyNumberFormat="1" applyFont="1" applyFill="1" applyBorder="1" applyAlignment="1">
      <alignment horizontal="center" vertical="center" wrapText="1"/>
    </xf>
    <xf numFmtId="9" fontId="21" fillId="2" borderId="21" xfId="1" applyNumberFormat="1" applyFont="1" applyFill="1" applyBorder="1" applyAlignment="1">
      <alignment horizontal="center" vertical="center" wrapText="1"/>
    </xf>
    <xf numFmtId="9" fontId="20" fillId="2" borderId="22" xfId="2" applyNumberFormat="1" applyFont="1" applyFill="1" applyBorder="1" applyAlignment="1">
      <alignment vertical="center"/>
    </xf>
    <xf numFmtId="9" fontId="20" fillId="2" borderId="78" xfId="2" applyNumberFormat="1" applyFont="1" applyFill="1" applyBorder="1" applyAlignment="1">
      <alignment vertical="center"/>
    </xf>
    <xf numFmtId="2" fontId="20" fillId="16" borderId="79" xfId="0" applyNumberFormat="1" applyFont="1" applyFill="1" applyBorder="1" applyAlignment="1">
      <alignment horizontal="left" vertical="center"/>
    </xf>
    <xf numFmtId="0" fontId="25" fillId="18" borderId="0" xfId="2" applyFont="1" applyFill="1"/>
    <xf numFmtId="0" fontId="46" fillId="6" borderId="0" xfId="0" applyFont="1" applyFill="1"/>
    <xf numFmtId="0" fontId="13" fillId="6" borderId="0" xfId="0" applyFont="1" applyFill="1" applyAlignment="1">
      <alignment vertical="center" wrapText="1"/>
    </xf>
    <xf numFmtId="0" fontId="13" fillId="6" borderId="49" xfId="0" applyFont="1" applyFill="1" applyBorder="1" applyAlignment="1">
      <alignment vertical="center" wrapText="1"/>
    </xf>
    <xf numFmtId="0" fontId="13" fillId="6" borderId="50" xfId="0" applyFont="1" applyFill="1" applyBorder="1" applyAlignment="1">
      <alignment vertical="center" wrapText="1"/>
    </xf>
    <xf numFmtId="0" fontId="13" fillId="6" borderId="51" xfId="0" applyFont="1" applyFill="1" applyBorder="1" applyAlignment="1">
      <alignment vertical="center" wrapText="1"/>
    </xf>
    <xf numFmtId="0" fontId="20" fillId="2" borderId="80" xfId="0" applyFont="1" applyFill="1" applyBorder="1" applyAlignment="1">
      <alignment horizontal="left" vertical="center" wrapText="1"/>
    </xf>
    <xf numFmtId="0" fontId="20" fillId="2" borderId="81" xfId="0" applyFont="1" applyFill="1" applyBorder="1" applyAlignment="1">
      <alignment horizontal="left" vertical="center" wrapText="1"/>
    </xf>
    <xf numFmtId="9" fontId="21" fillId="2" borderId="82" xfId="1" applyNumberFormat="1" applyFont="1" applyFill="1" applyBorder="1" applyAlignment="1">
      <alignment horizontal="center" vertical="center" wrapText="1"/>
    </xf>
    <xf numFmtId="9" fontId="21" fillId="2" borderId="83" xfId="1" applyNumberFormat="1" applyFont="1" applyFill="1" applyBorder="1" applyAlignment="1">
      <alignment horizontal="center" vertical="center" wrapText="1"/>
    </xf>
    <xf numFmtId="9" fontId="21" fillId="2" borderId="69" xfId="3" applyFont="1" applyFill="1" applyBorder="1" applyAlignment="1">
      <alignment horizontal="center" vertical="center" wrapText="1"/>
    </xf>
    <xf numFmtId="9" fontId="21" fillId="2" borderId="82" xfId="1" applyNumberFormat="1" applyFont="1" applyFill="1" applyBorder="1" applyAlignment="1">
      <alignment horizontal="center" vertical="center"/>
    </xf>
    <xf numFmtId="164" fontId="20" fillId="2" borderId="84" xfId="1" applyFont="1" applyFill="1" applyBorder="1" applyAlignment="1">
      <alignment horizontal="left" vertical="center" wrapText="1"/>
    </xf>
    <xf numFmtId="168" fontId="21" fillId="2" borderId="85" xfId="1" applyNumberFormat="1" applyFont="1" applyFill="1" applyBorder="1" applyAlignment="1">
      <alignment horizontal="center" vertical="center" wrapText="1"/>
    </xf>
    <xf numFmtId="9" fontId="21" fillId="2" borderId="83" xfId="1" applyNumberFormat="1" applyFont="1" applyFill="1" applyBorder="1" applyAlignment="1">
      <alignment horizontal="center" vertical="center"/>
    </xf>
    <xf numFmtId="1" fontId="21" fillId="11" borderId="38" xfId="0" applyNumberFormat="1" applyFont="1" applyFill="1" applyBorder="1" applyAlignment="1">
      <alignment horizontal="center"/>
    </xf>
    <xf numFmtId="1" fontId="21" fillId="11" borderId="33" xfId="0" applyNumberFormat="1" applyFont="1" applyFill="1" applyBorder="1" applyAlignment="1">
      <alignment horizontal="center"/>
    </xf>
    <xf numFmtId="2" fontId="20" fillId="7" borderId="68" xfId="0" applyNumberFormat="1" applyFont="1" applyFill="1" applyBorder="1" applyAlignment="1">
      <alignment horizontal="center" vertical="center"/>
    </xf>
    <xf numFmtId="6" fontId="21" fillId="11" borderId="68" xfId="0" applyNumberFormat="1" applyFont="1" applyFill="1" applyBorder="1" applyAlignment="1">
      <alignment horizontal="center"/>
    </xf>
    <xf numFmtId="40" fontId="20" fillId="11" borderId="68" xfId="0" applyNumberFormat="1" applyFont="1" applyFill="1" applyBorder="1" applyAlignment="1">
      <alignment horizontal="center"/>
    </xf>
    <xf numFmtId="40" fontId="20" fillId="11" borderId="68" xfId="0" applyNumberFormat="1" applyFont="1" applyFill="1" applyBorder="1" applyAlignment="1">
      <alignment horizontal="center" vertical="center"/>
    </xf>
    <xf numFmtId="1" fontId="21" fillId="11" borderId="53" xfId="0" applyNumberFormat="1" applyFont="1" applyFill="1" applyBorder="1" applyAlignment="1">
      <alignment horizontal="center" vertical="center"/>
    </xf>
    <xf numFmtId="1" fontId="21" fillId="11" borderId="54" xfId="0" applyNumberFormat="1" applyFont="1" applyFill="1" applyBorder="1" applyAlignment="1">
      <alignment horizontal="center" vertical="center"/>
    </xf>
    <xf numFmtId="1" fontId="21" fillId="11" borderId="55" xfId="0" applyNumberFormat="1" applyFont="1" applyFill="1" applyBorder="1" applyAlignment="1">
      <alignment horizontal="center" vertical="center"/>
    </xf>
    <xf numFmtId="0" fontId="22" fillId="14" borderId="4" xfId="0" applyFont="1" applyFill="1" applyBorder="1" applyAlignment="1">
      <alignment horizontal="center" vertical="center"/>
    </xf>
    <xf numFmtId="0" fontId="37" fillId="6" borderId="0" xfId="0" applyFont="1" applyFill="1" applyAlignment="1">
      <alignment horizontal="center"/>
    </xf>
    <xf numFmtId="2" fontId="21" fillId="2" borderId="44" xfId="0" applyNumberFormat="1" applyFont="1" applyFill="1" applyBorder="1" applyAlignment="1">
      <alignment horizontal="justify" vertical="justify" wrapText="1"/>
    </xf>
    <xf numFmtId="2" fontId="21" fillId="2" borderId="41" xfId="0" applyNumberFormat="1" applyFont="1" applyFill="1" applyBorder="1" applyAlignment="1">
      <alignment horizontal="justify" vertical="justify" wrapText="1"/>
    </xf>
    <xf numFmtId="2" fontId="21" fillId="2" borderId="43" xfId="0" applyNumberFormat="1" applyFont="1" applyFill="1" applyBorder="1" applyAlignment="1">
      <alignment horizontal="justify" vertical="justify" wrapText="1"/>
    </xf>
    <xf numFmtId="2" fontId="20" fillId="12" borderId="0" xfId="0" applyNumberFormat="1" applyFont="1" applyFill="1" applyAlignment="1">
      <alignment horizontal="center" vertical="center"/>
    </xf>
    <xf numFmtId="2" fontId="20" fillId="15" borderId="0" xfId="0" applyNumberFormat="1" applyFont="1" applyFill="1" applyAlignment="1">
      <alignment horizontal="center" vertical="center"/>
    </xf>
    <xf numFmtId="1" fontId="21" fillId="11" borderId="30" xfId="0" applyNumberFormat="1" applyFont="1" applyFill="1" applyBorder="1" applyAlignment="1">
      <alignment horizontal="center" vertical="center"/>
    </xf>
    <xf numFmtId="1" fontId="21" fillId="11" borderId="31" xfId="0" applyNumberFormat="1" applyFont="1" applyFill="1" applyBorder="1" applyAlignment="1">
      <alignment horizontal="center" vertical="center"/>
    </xf>
    <xf numFmtId="1" fontId="21" fillId="11" borderId="25" xfId="0" applyNumberFormat="1" applyFont="1" applyFill="1" applyBorder="1" applyAlignment="1">
      <alignment horizontal="center" vertical="center"/>
    </xf>
    <xf numFmtId="1" fontId="21" fillId="11" borderId="38" xfId="0" applyNumberFormat="1" applyFont="1" applyFill="1" applyBorder="1" applyAlignment="1">
      <alignment horizontal="center" vertical="center"/>
    </xf>
    <xf numFmtId="164" fontId="20" fillId="3" borderId="16" xfId="1" applyFont="1" applyFill="1" applyBorder="1" applyAlignment="1">
      <alignment horizontal="center" vertical="center" wrapText="1"/>
    </xf>
    <xf numFmtId="164" fontId="20" fillId="3" borderId="43" xfId="1" applyFont="1" applyFill="1" applyBorder="1" applyAlignment="1">
      <alignment horizontal="center" vertical="center" wrapText="1"/>
    </xf>
    <xf numFmtId="1" fontId="21" fillId="11" borderId="39" xfId="0" applyNumberFormat="1" applyFont="1" applyFill="1" applyBorder="1" applyAlignment="1">
      <alignment horizontal="center" vertical="center"/>
    </xf>
    <xf numFmtId="1" fontId="21" fillId="11" borderId="33" xfId="0" applyNumberFormat="1" applyFont="1" applyFill="1" applyBorder="1" applyAlignment="1">
      <alignment horizontal="center" vertical="center"/>
    </xf>
    <xf numFmtId="1" fontId="21" fillId="11" borderId="27" xfId="0" applyNumberFormat="1" applyFont="1" applyFill="1" applyBorder="1" applyAlignment="1">
      <alignment horizontal="center" vertical="center"/>
    </xf>
    <xf numFmtId="1" fontId="21" fillId="11" borderId="28" xfId="0" applyNumberFormat="1" applyFont="1" applyFill="1" applyBorder="1" applyAlignment="1">
      <alignment horizontal="center" vertical="center"/>
    </xf>
    <xf numFmtId="1" fontId="21" fillId="11" borderId="35" xfId="0" applyNumberFormat="1" applyFont="1" applyFill="1" applyBorder="1" applyAlignment="1">
      <alignment horizontal="center" vertical="center"/>
    </xf>
    <xf numFmtId="1" fontId="21" fillId="11" borderId="36" xfId="0" applyNumberFormat="1" applyFont="1" applyFill="1" applyBorder="1" applyAlignment="1">
      <alignment horizontal="center" vertical="center"/>
    </xf>
    <xf numFmtId="1" fontId="21" fillId="11" borderId="37" xfId="0" applyNumberFormat="1" applyFont="1" applyFill="1" applyBorder="1" applyAlignment="1">
      <alignment horizontal="center" vertical="center"/>
    </xf>
    <xf numFmtId="2" fontId="20" fillId="7" borderId="66" xfId="0" applyNumberFormat="1" applyFont="1" applyFill="1" applyBorder="1" applyAlignment="1">
      <alignment horizontal="center" vertical="center"/>
    </xf>
    <xf numFmtId="2" fontId="20" fillId="7" borderId="65" xfId="0" applyNumberFormat="1" applyFont="1" applyFill="1" applyBorder="1" applyAlignment="1">
      <alignment horizontal="center" vertical="center"/>
    </xf>
    <xf numFmtId="2" fontId="20" fillId="7" borderId="9" xfId="0" applyNumberFormat="1" applyFont="1" applyFill="1" applyBorder="1" applyAlignment="1">
      <alignment horizontal="center" vertical="center"/>
    </xf>
    <xf numFmtId="2" fontId="20" fillId="7" borderId="0" xfId="0" applyNumberFormat="1" applyFont="1" applyFill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164" fontId="20" fillId="2" borderId="24" xfId="1" applyFont="1" applyFill="1" applyBorder="1" applyAlignment="1">
      <alignment horizontal="center" vertical="center" wrapText="1"/>
    </xf>
    <xf numFmtId="0" fontId="13" fillId="6" borderId="75" xfId="0" applyFont="1" applyFill="1" applyBorder="1" applyAlignment="1">
      <alignment horizontal="center" vertical="center"/>
    </xf>
    <xf numFmtId="0" fontId="13" fillId="6" borderId="76" xfId="0" applyFont="1" applyFill="1" applyBorder="1" applyAlignment="1">
      <alignment horizontal="center" vertical="center"/>
    </xf>
    <xf numFmtId="0" fontId="13" fillId="6" borderId="77" xfId="0" applyFont="1" applyFill="1" applyBorder="1" applyAlignment="1">
      <alignment horizontal="center" vertical="center"/>
    </xf>
    <xf numFmtId="0" fontId="20" fillId="2" borderId="72" xfId="0" applyFont="1" applyFill="1" applyBorder="1" applyAlignment="1">
      <alignment horizontal="left" vertical="center" wrapText="1"/>
    </xf>
    <xf numFmtId="0" fontId="20" fillId="2" borderId="73" xfId="0" applyFont="1" applyFill="1" applyBorder="1" applyAlignment="1">
      <alignment horizontal="left" vertical="center" wrapText="1"/>
    </xf>
    <xf numFmtId="164" fontId="20" fillId="2" borderId="73" xfId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left" vertical="center"/>
    </xf>
    <xf numFmtId="0" fontId="20" fillId="2" borderId="24" xfId="0" applyFont="1" applyFill="1" applyBorder="1" applyAlignment="1">
      <alignment horizontal="left" vertical="center"/>
    </xf>
    <xf numFmtId="0" fontId="20" fillId="6" borderId="75" xfId="0" applyFont="1" applyFill="1" applyBorder="1" applyAlignment="1">
      <alignment horizontal="center" vertical="center"/>
    </xf>
    <xf numFmtId="0" fontId="20" fillId="6" borderId="76" xfId="0" applyFont="1" applyFill="1" applyBorder="1" applyAlignment="1">
      <alignment horizontal="center" vertical="center"/>
    </xf>
    <xf numFmtId="0" fontId="20" fillId="6" borderId="77" xfId="0" applyFont="1" applyFill="1" applyBorder="1" applyAlignment="1">
      <alignment horizontal="center" vertical="center"/>
    </xf>
    <xf numFmtId="164" fontId="20" fillId="3" borderId="45" xfId="1" applyFont="1" applyFill="1" applyBorder="1" applyAlignment="1">
      <alignment horizontal="center" vertical="center" wrapText="1"/>
    </xf>
    <xf numFmtId="164" fontId="20" fillId="3" borderId="46" xfId="1" applyFont="1" applyFill="1" applyBorder="1" applyAlignment="1">
      <alignment horizontal="center" vertical="center" wrapText="1"/>
    </xf>
    <xf numFmtId="0" fontId="20" fillId="3" borderId="45" xfId="1" applyNumberFormat="1" applyFont="1" applyFill="1" applyBorder="1" applyAlignment="1">
      <alignment horizontal="center" vertical="center" wrapText="1"/>
    </xf>
    <xf numFmtId="0" fontId="20" fillId="3" borderId="46" xfId="1" applyNumberFormat="1" applyFont="1" applyFill="1" applyBorder="1" applyAlignment="1">
      <alignment horizontal="center" vertical="center" wrapText="1"/>
    </xf>
    <xf numFmtId="0" fontId="20" fillId="3" borderId="44" xfId="1" applyNumberFormat="1" applyFont="1" applyFill="1" applyBorder="1" applyAlignment="1">
      <alignment horizontal="center" vertical="center" wrapText="1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3" xfId="1" applyNumberFormat="1" applyFont="1" applyFill="1" applyBorder="1" applyAlignment="1">
      <alignment horizontal="center" vertical="center" wrapText="1"/>
    </xf>
    <xf numFmtId="164" fontId="20" fillId="3" borderId="47" xfId="1" applyFont="1" applyFill="1" applyBorder="1" applyAlignment="1">
      <alignment horizontal="center" vertical="center" wrapText="1"/>
    </xf>
    <xf numFmtId="164" fontId="20" fillId="3" borderId="42" xfId="1" applyFont="1" applyFill="1" applyBorder="1" applyAlignment="1">
      <alignment horizontal="center" vertical="center" wrapText="1"/>
    </xf>
    <xf numFmtId="164" fontId="20" fillId="3" borderId="48" xfId="1" applyFont="1" applyFill="1" applyBorder="1" applyAlignment="1">
      <alignment horizontal="center" vertical="center" wrapText="1"/>
    </xf>
    <xf numFmtId="164" fontId="20" fillId="3" borderId="49" xfId="1" applyFont="1" applyFill="1" applyBorder="1" applyAlignment="1">
      <alignment horizontal="center" vertical="center" wrapText="1"/>
    </xf>
    <xf numFmtId="164" fontId="20" fillId="3" borderId="50" xfId="1" applyFont="1" applyFill="1" applyBorder="1" applyAlignment="1">
      <alignment horizontal="center" vertical="center" wrapText="1"/>
    </xf>
    <xf numFmtId="164" fontId="20" fillId="3" borderId="51" xfId="1" applyFont="1" applyFill="1" applyBorder="1" applyAlignment="1">
      <alignment horizontal="center" vertical="center" wrapText="1"/>
    </xf>
    <xf numFmtId="0" fontId="33" fillId="3" borderId="16" xfId="2" applyFont="1" applyFill="1" applyBorder="1" applyAlignment="1">
      <alignment horizontal="center" vertical="center"/>
    </xf>
    <xf numFmtId="0" fontId="33" fillId="3" borderId="17" xfId="2" applyFont="1" applyFill="1" applyBorder="1" applyAlignment="1">
      <alignment horizontal="center" vertical="center"/>
    </xf>
    <xf numFmtId="0" fontId="33" fillId="3" borderId="41" xfId="2" applyFont="1" applyFill="1" applyBorder="1" applyAlignment="1">
      <alignment horizontal="center" vertical="center"/>
    </xf>
    <xf numFmtId="0" fontId="33" fillId="3" borderId="13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right"/>
    </xf>
    <xf numFmtId="0" fontId="31" fillId="2" borderId="17" xfId="2" applyFont="1" applyFill="1" applyBorder="1" applyAlignment="1">
      <alignment horizontal="right"/>
    </xf>
    <xf numFmtId="0" fontId="31" fillId="2" borderId="41" xfId="2" applyFont="1" applyFill="1" applyBorder="1" applyAlignment="1">
      <alignment horizontal="right"/>
    </xf>
    <xf numFmtId="0" fontId="31" fillId="2" borderId="13" xfId="2" applyFont="1" applyFill="1" applyBorder="1" applyAlignment="1">
      <alignment horizontal="right"/>
    </xf>
    <xf numFmtId="0" fontId="27" fillId="0" borderId="15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11" xfId="2" applyFont="1" applyBorder="1" applyAlignment="1">
      <alignment horizontal="center" vertic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colors>
    <mruColors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Eficácia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2169437846397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29-40FF-91B0-136BC32E9168}"/>
                </c:ext>
              </c:extLst>
            </c:dLbl>
            <c:dLbl>
              <c:idx val="1"/>
              <c:layout>
                <c:manualLayout>
                  <c:x val="1.9002375296912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29-40FF-91B0-136BC32E91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729-40FF-91B0-136BC32E91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pyramid"/>
        <c:axId val="151668224"/>
        <c:axId val="151687552"/>
        <c:axId val="0"/>
      </c:bar3DChart>
      <c:catAx>
        <c:axId val="1516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51687552"/>
        <c:crosses val="autoZero"/>
        <c:auto val="1"/>
        <c:lblAlgn val="ctr"/>
        <c:lblOffset val="100"/>
        <c:noMultiLvlLbl val="0"/>
      </c:catAx>
      <c:valAx>
        <c:axId val="151687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66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en-US" sz="1100"/>
              <a:t>Eficiência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67-40FB-A3C2-0492C2204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pyramid"/>
        <c:axId val="151711104"/>
        <c:axId val="187070720"/>
        <c:axId val="0"/>
      </c:bar3DChart>
      <c:catAx>
        <c:axId val="1517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 b="1"/>
            </a:pPr>
            <a:endParaRPr lang="pt-PT"/>
          </a:p>
        </c:txPr>
        <c:crossAx val="187070720"/>
        <c:crosses val="autoZero"/>
        <c:auto val="1"/>
        <c:lblAlgn val="ctr"/>
        <c:lblOffset val="100"/>
        <c:noMultiLvlLbl val="0"/>
      </c:catAx>
      <c:valAx>
        <c:axId val="18707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7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Recursos Financeiros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B1-4DB3-BA4A-8B63C6E1973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B1-4DB3-BA4A-8B63C6E197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87084160"/>
        <c:axId val="186791040"/>
      </c:barChart>
      <c:catAx>
        <c:axId val="1870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86791040"/>
        <c:crosses val="autoZero"/>
        <c:auto val="1"/>
        <c:lblAlgn val="ctr"/>
        <c:lblOffset val="100"/>
        <c:noMultiLvlLbl val="0"/>
      </c:catAx>
      <c:valAx>
        <c:axId val="18679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84160"/>
        <c:crosses val="autoZero"/>
        <c:crossBetween val="between"/>
        <c:majorUnit val="21995.672999999992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5CC-BE63-D61413E9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E-4665-9664-294E5049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F-4F15-825E-83021D89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34048"/>
        <c:axId val="144066048"/>
      </c:barChart>
      <c:catAx>
        <c:axId val="872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066048"/>
        <c:crosses val="autoZero"/>
        <c:auto val="1"/>
        <c:lblAlgn val="ctr"/>
        <c:lblOffset val="100"/>
        <c:noMultiLvlLbl val="0"/>
      </c:catAx>
      <c:valAx>
        <c:axId val="144066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8723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1-4EC7-910C-5F804E72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E-4CFE-819A-F0FFA1BA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2-4848-A479-3636A055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869120"/>
        <c:axId val="258870656"/>
      </c:barChart>
      <c:catAx>
        <c:axId val="25886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870656"/>
        <c:crosses val="autoZero"/>
        <c:auto val="1"/>
        <c:lblAlgn val="ctr"/>
        <c:lblOffset val="100"/>
        <c:noMultiLvlLbl val="0"/>
      </c:catAx>
      <c:valAx>
        <c:axId val="258870656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2588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hyperlink" Target="#Recommendation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44</xdr:row>
      <xdr:rowOff>28575</xdr:rowOff>
    </xdr:from>
    <xdr:to>
      <xdr:col>3</xdr:col>
      <xdr:colOff>1609725</xdr:colOff>
      <xdr:row>57</xdr:row>
      <xdr:rowOff>38100</xdr:rowOff>
    </xdr:to>
    <xdr:graphicFrame macro="">
      <xdr:nvGraphicFramePr>
        <xdr:cNvPr id="27859" name="Chart 4">
          <a:extLst>
            <a:ext uri="{FF2B5EF4-FFF2-40B4-BE49-F238E27FC236}">
              <a16:creationId xmlns:a16="http://schemas.microsoft.com/office/drawing/2014/main" id="{00000000-0008-0000-0000-0000D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57</xdr:row>
      <xdr:rowOff>114300</xdr:rowOff>
    </xdr:from>
    <xdr:to>
      <xdr:col>3</xdr:col>
      <xdr:colOff>1600200</xdr:colOff>
      <xdr:row>71</xdr:row>
      <xdr:rowOff>161925</xdr:rowOff>
    </xdr:to>
    <xdr:graphicFrame macro="">
      <xdr:nvGraphicFramePr>
        <xdr:cNvPr id="27860" name="Chart 7">
          <a:extLst>
            <a:ext uri="{FF2B5EF4-FFF2-40B4-BE49-F238E27FC236}">
              <a16:creationId xmlns:a16="http://schemas.microsoft.com/office/drawing/2014/main" id="{00000000-0008-0000-0000-0000D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54</xdr:row>
      <xdr:rowOff>66675</xdr:rowOff>
    </xdr:from>
    <xdr:to>
      <xdr:col>10</xdr:col>
      <xdr:colOff>0</xdr:colOff>
      <xdr:row>66</xdr:row>
      <xdr:rowOff>28575</xdr:rowOff>
    </xdr:to>
    <xdr:graphicFrame macro="">
      <xdr:nvGraphicFramePr>
        <xdr:cNvPr id="27863" name="Chart 12">
          <a:extLst>
            <a:ext uri="{FF2B5EF4-FFF2-40B4-BE49-F238E27FC236}">
              <a16:creationId xmlns:a16="http://schemas.microsoft.com/office/drawing/2014/main" id="{00000000-0008-0000-0000-0000D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54430</xdr:colOff>
      <xdr:row>4</xdr:row>
      <xdr:rowOff>0</xdr:rowOff>
    </xdr:from>
    <xdr:to>
      <xdr:col>11</xdr:col>
      <xdr:colOff>672194</xdr:colOff>
      <xdr:row>4</xdr:row>
      <xdr:rowOff>721178</xdr:rowOff>
    </xdr:to>
    <xdr:grpSp>
      <xdr:nvGrpSpPr>
        <xdr:cNvPr id="10" name="Group 8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54430" y="1413933"/>
          <a:ext cx="14968764" cy="721178"/>
          <a:chOff x="599" y="262"/>
          <a:chExt cx="158" cy="43"/>
        </a:xfrm>
        <a:solidFill>
          <a:schemeClr val="accent1">
            <a:lumMod val="60000"/>
            <a:lumOff val="40000"/>
          </a:schemeClr>
        </a:solidFill>
      </xdr:grpSpPr>
      <xdr:sp macro="" textlink="">
        <xdr:nvSpPr>
          <xdr:cNvPr id="11" name="AutoShape 3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pFill/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3" name="AutoShape 3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grpFill/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pt-PT" sz="1200">
                <a:solidFill>
                  <a:schemeClr val="bg1"/>
                </a:solidFill>
              </a:rPr>
              <a:t>MIssão </a:t>
            </a:r>
            <a:r>
              <a:rPr lang="pt-PT" sz="1200"/>
              <a:t>:Garantir a definição e execução das políticas regionais nas áreas das finanças, planeamento e administração pública, assegurando a gestão eficiente dos recursos públicos, a modernização administrativa e o desenvolvimento económico sustentável da Região Autónoma dos Açores, em estreita articulação com os cidadãos, empresas e demais entidades públicas.</a:t>
            </a:r>
          </a:p>
        </xdr:txBody>
      </xdr:sp>
    </xdr:grpSp>
    <xdr:clientData/>
  </xdr:twoCellAnchor>
  <xdr:twoCellAnchor>
    <xdr:from>
      <xdr:col>0</xdr:col>
      <xdr:colOff>95250</xdr:colOff>
      <xdr:row>4</xdr:row>
      <xdr:rowOff>911679</xdr:rowOff>
    </xdr:from>
    <xdr:to>
      <xdr:col>12</xdr:col>
      <xdr:colOff>453</xdr:colOff>
      <xdr:row>5</xdr:row>
      <xdr:rowOff>462644</xdr:rowOff>
    </xdr:to>
    <xdr:grpSp>
      <xdr:nvGrpSpPr>
        <xdr:cNvPr id="15" name="Group 8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95250" y="2325612"/>
          <a:ext cx="14967403" cy="550032"/>
          <a:chOff x="599" y="262"/>
          <a:chExt cx="158" cy="43"/>
        </a:xfrm>
        <a:solidFill>
          <a:schemeClr val="accent1">
            <a:lumMod val="60000"/>
            <a:lumOff val="40000"/>
          </a:schemeClr>
        </a:solidFill>
      </xdr:grpSpPr>
      <xdr:sp macro="" textlink="">
        <xdr:nvSpPr>
          <xdr:cNvPr id="16" name="AutoShape 3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pFill/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7" name="AutoShape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9"/>
          </a:xfrm>
          <a:prstGeom prst="roundRect">
            <a:avLst>
              <a:gd name="adj" fmla="val 11921"/>
            </a:avLst>
          </a:prstGeom>
          <a:grpFill/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Visão: </a:t>
            </a:r>
            <a:r>
              <a:rPr lang="pt-PT" sz="1200"/>
              <a:t>Ser uma referência de excelência na governação financeira, planeamento estratégico e administração pública, promovendo inovação, transparência e qualidade no serviço, contribuindo para o crescimento e coesão da Região Autónoma dos Açores.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twoCellAnchor>
    <xdr:from>
      <xdr:col>0</xdr:col>
      <xdr:colOff>367393</xdr:colOff>
      <xdr:row>6</xdr:row>
      <xdr:rowOff>16752</xdr:rowOff>
    </xdr:from>
    <xdr:to>
      <xdr:col>11</xdr:col>
      <xdr:colOff>830036</xdr:colOff>
      <xdr:row>6</xdr:row>
      <xdr:rowOff>3891643</xdr:rowOff>
    </xdr:to>
    <xdr:sp macro="" textlink="">
      <xdr:nvSpPr>
        <xdr:cNvPr id="56" name="AutoShape 3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gray">
        <a:xfrm>
          <a:off x="367393" y="3105573"/>
          <a:ext cx="10001250" cy="3874891"/>
        </a:xfrm>
        <a:prstGeom prst="roundRect">
          <a:avLst>
            <a:gd name="adj" fmla="val 11921"/>
          </a:avLst>
        </a:prstGeom>
        <a:gradFill rotWithShape="1">
          <a:gsLst>
            <a:gs pos="0">
              <a:srgbClr val="87AFD3"/>
            </a:gs>
            <a:gs pos="100000">
              <a:srgbClr val="4C7BB4"/>
            </a:gs>
          </a:gsLst>
          <a:lin ang="5400000" scaled="1"/>
        </a:gradFill>
        <a:ln w="9525">
          <a:solidFill>
            <a:srgbClr val="FEFEFE"/>
          </a:solidFill>
          <a:round/>
          <a:headEnd/>
          <a:tailEnd/>
        </a:ln>
      </xdr:spPr>
    </xdr:sp>
    <xdr:clientData/>
  </xdr:twoCellAnchor>
  <xdr:twoCellAnchor>
    <xdr:from>
      <xdr:col>2</xdr:col>
      <xdr:colOff>112548</xdr:colOff>
      <xdr:row>6</xdr:row>
      <xdr:rowOff>2194806</xdr:rowOff>
    </xdr:from>
    <xdr:to>
      <xdr:col>10</xdr:col>
      <xdr:colOff>183582</xdr:colOff>
      <xdr:row>6</xdr:row>
      <xdr:rowOff>2843893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gray">
        <a:xfrm>
          <a:off x="1949512" y="5283627"/>
          <a:ext cx="71195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292789</xdr:colOff>
      <xdr:row>6</xdr:row>
      <xdr:rowOff>2250124</xdr:rowOff>
    </xdr:from>
    <xdr:to>
      <xdr:col>10</xdr:col>
      <xdr:colOff>48401</xdr:colOff>
      <xdr:row>6</xdr:row>
      <xdr:rowOff>2748643</xdr:rowOff>
    </xdr:to>
    <xdr:grpSp>
      <xdr:nvGrpSpPr>
        <xdr:cNvPr id="53" name="11 Grup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231656" y="5331991"/>
          <a:ext cx="11795212" cy="498519"/>
          <a:chOff x="1104968" y="2779458"/>
          <a:chExt cx="3605494" cy="551208"/>
        </a:xfrm>
      </xdr:grpSpPr>
      <xdr:sp macro="" textlink="">
        <xdr:nvSpPr>
          <xdr:cNvPr id="54" name="AutoShape 31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OE3: Reforçar a qualidade e eficiência da assessoria jurídica prestada ao Gabinete do SRFPAP</a:t>
            </a:r>
          </a:p>
        </xdr:txBody>
      </xdr:sp>
      <xdr:sp macro="" textlink="">
        <xdr:nvSpPr>
          <xdr:cNvPr id="55" name="Freeform 3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594242</xdr:rowOff>
    </xdr:from>
    <xdr:to>
      <xdr:col>10</xdr:col>
      <xdr:colOff>183582</xdr:colOff>
      <xdr:row>6</xdr:row>
      <xdr:rowOff>1227366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gray">
        <a:xfrm>
          <a:off x="1966748" y="3705742"/>
          <a:ext cx="10535834" cy="63312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478961</xdr:colOff>
      <xdr:row>6</xdr:row>
      <xdr:rowOff>586900</xdr:rowOff>
    </xdr:from>
    <xdr:to>
      <xdr:col>2</xdr:col>
      <xdr:colOff>1494234</xdr:colOff>
      <xdr:row>6</xdr:row>
      <xdr:rowOff>868105</xdr:rowOff>
    </xdr:to>
    <xdr:sp macro="" textlink="">
      <xdr:nvSpPr>
        <xdr:cNvPr id="51" name="Freeform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gray">
        <a:xfrm>
          <a:off x="2333161" y="3698400"/>
          <a:ext cx="1015273" cy="281205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112548</xdr:colOff>
      <xdr:row>6</xdr:row>
      <xdr:rowOff>1414361</xdr:rowOff>
    </xdr:from>
    <xdr:to>
      <xdr:col>10</xdr:col>
      <xdr:colOff>183582</xdr:colOff>
      <xdr:row>6</xdr:row>
      <xdr:rowOff>2041072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gray">
        <a:xfrm>
          <a:off x="1949512" y="4503182"/>
          <a:ext cx="7119534" cy="626711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1436518</xdr:rowOff>
    </xdr:from>
    <xdr:to>
      <xdr:col>10</xdr:col>
      <xdr:colOff>48404</xdr:colOff>
      <xdr:row>6</xdr:row>
      <xdr:rowOff>1945824</xdr:rowOff>
    </xdr:to>
    <xdr:grpSp>
      <xdr:nvGrpSpPr>
        <xdr:cNvPr id="45" name="13 Grup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2231658" y="4518385"/>
          <a:ext cx="11795213" cy="509306"/>
          <a:chOff x="1111710" y="2767984"/>
          <a:chExt cx="3604792" cy="474274"/>
        </a:xfrm>
      </xdr:grpSpPr>
      <xdr:sp macro="" textlink="">
        <xdr:nvSpPr>
          <xdr:cNvPr id="46" name="AutoShape 3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474274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OE2: Garantir uma política coordenada e coerente das tecnologias de informação e comunicações bem como dos sistemas de informação</a:t>
            </a:r>
          </a:p>
        </xdr:txBody>
      </xdr:sp>
      <xdr:sp macro="" textlink="">
        <xdr:nvSpPr>
          <xdr:cNvPr id="47" name="Freeform 3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95250</xdr:colOff>
      <xdr:row>6</xdr:row>
      <xdr:rowOff>112003</xdr:rowOff>
    </xdr:from>
    <xdr:to>
      <xdr:col>10</xdr:col>
      <xdr:colOff>168729</xdr:colOff>
      <xdr:row>6</xdr:row>
      <xdr:rowOff>462643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gray">
        <a:xfrm>
          <a:off x="1943100" y="3198103"/>
          <a:ext cx="7131504" cy="350640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</a:t>
          </a:r>
        </a:p>
      </xdr:txBody>
    </xdr:sp>
    <xdr:clientData/>
  </xdr:twoCellAnchor>
  <xdr:twoCellAnchor>
    <xdr:from>
      <xdr:col>3</xdr:col>
      <xdr:colOff>1765300</xdr:colOff>
      <xdr:row>95</xdr:row>
      <xdr:rowOff>63500</xdr:rowOff>
    </xdr:from>
    <xdr:to>
      <xdr:col>11</xdr:col>
      <xdr:colOff>95250</xdr:colOff>
      <xdr:row>110</xdr:row>
      <xdr:rowOff>127001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469900</xdr:colOff>
      <xdr:row>95</xdr:row>
      <xdr:rowOff>101600</xdr:rowOff>
    </xdr:from>
    <xdr:to>
      <xdr:col>2</xdr:col>
      <xdr:colOff>2476499</xdr:colOff>
      <xdr:row>110</xdr:row>
      <xdr:rowOff>152400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558800</xdr:colOff>
      <xdr:row>7</xdr:row>
      <xdr:rowOff>152400</xdr:rowOff>
    </xdr:from>
    <xdr:to>
      <xdr:col>6</xdr:col>
      <xdr:colOff>657225</xdr:colOff>
      <xdr:row>7</xdr:row>
      <xdr:rowOff>2338388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112548</xdr:colOff>
      <xdr:row>6</xdr:row>
      <xdr:rowOff>594242</xdr:rowOff>
    </xdr:from>
    <xdr:to>
      <xdr:col>9</xdr:col>
      <xdr:colOff>426960</xdr:colOff>
      <xdr:row>6</xdr:row>
      <xdr:rowOff>1092761</xdr:rowOff>
    </xdr:to>
    <xdr:grpSp>
      <xdr:nvGrpSpPr>
        <xdr:cNvPr id="2" name="11 Grupo">
          <a:extLst>
            <a:ext uri="{FF2B5EF4-FFF2-40B4-BE49-F238E27FC236}">
              <a16:creationId xmlns:a16="http://schemas.microsoft.com/office/drawing/2014/main" id="{0E63FD81-4538-4632-A4A5-6EC618E4B597}"/>
            </a:ext>
          </a:extLst>
        </xdr:cNvPr>
        <xdr:cNvGrpSpPr>
          <a:grpSpLocks/>
        </xdr:cNvGrpSpPr>
      </xdr:nvGrpSpPr>
      <xdr:grpSpPr bwMode="auto">
        <a:xfrm>
          <a:off x="2051415" y="3676109"/>
          <a:ext cx="11778278" cy="498519"/>
          <a:chOff x="1104968" y="2779458"/>
          <a:chExt cx="3605494" cy="551208"/>
        </a:xfrm>
      </xdr:grpSpPr>
      <xdr:sp macro="" textlink="">
        <xdr:nvSpPr>
          <xdr:cNvPr id="3" name="AutoShape 31">
            <a:extLst>
              <a:ext uri="{FF2B5EF4-FFF2-40B4-BE49-F238E27FC236}">
                <a16:creationId xmlns:a16="http://schemas.microsoft.com/office/drawing/2014/main" id="{B976B4F1-C9CB-CE16-4738-AB5C6179024B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OE1: </a:t>
            </a:r>
            <a:r>
              <a:rPr lang="es-GT" sz="1200" b="0" i="0" kern="1200" baseline="0">
                <a:solidFill>
                  <a:schemeClr val="bg1"/>
                </a:solidFill>
                <a:effectLst/>
                <a:latin typeface="Arial" charset="0"/>
                <a:ea typeface="+mn-ea"/>
                <a:cs typeface="+mn-cs"/>
              </a:rPr>
              <a:t>Assegurar a prestação centralizada de serviços técnicos, comuns da SRFPAP nas áreas financeira, de recursos humanos e patrimonial</a:t>
            </a:r>
            <a:endParaRPr kumimoji="0" lang="es-GT" sz="1200" b="0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4" name="Freeform 32">
            <a:extLst>
              <a:ext uri="{FF2B5EF4-FFF2-40B4-BE49-F238E27FC236}">
                <a16:creationId xmlns:a16="http://schemas.microsoft.com/office/drawing/2014/main" id="{BDC536A8-A559-3181-6727-015A16E2B384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502764</xdr:colOff>
      <xdr:row>6</xdr:row>
      <xdr:rowOff>29676</xdr:rowOff>
    </xdr:from>
    <xdr:to>
      <xdr:col>1</xdr:col>
      <xdr:colOff>451238</xdr:colOff>
      <xdr:row>6</xdr:row>
      <xdr:rowOff>278935</xdr:rowOff>
    </xdr:to>
    <xdr:sp macro="" textlink="">
      <xdr:nvSpPr>
        <xdr:cNvPr id="8" name="Freeform 32">
          <a:extLst>
            <a:ext uri="{FF2B5EF4-FFF2-40B4-BE49-F238E27FC236}">
              <a16:creationId xmlns:a16="http://schemas.microsoft.com/office/drawing/2014/main" id="{23A472F8-67D3-8C1A-3A7E-F5578A16FF91}"/>
            </a:ext>
          </a:extLst>
        </xdr:cNvPr>
        <xdr:cNvSpPr>
          <a:spLocks/>
        </xdr:cNvSpPr>
      </xdr:nvSpPr>
      <xdr:spPr bwMode="gray">
        <a:xfrm>
          <a:off x="502764" y="3141176"/>
          <a:ext cx="1015274" cy="249259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638134</xdr:colOff>
      <xdr:row>6</xdr:row>
      <xdr:rowOff>65295</xdr:rowOff>
    </xdr:from>
    <xdr:to>
      <xdr:col>1</xdr:col>
      <xdr:colOff>586608</xdr:colOff>
      <xdr:row>6</xdr:row>
      <xdr:rowOff>314555</xdr:rowOff>
    </xdr:to>
    <xdr:sp macro="" textlink="">
      <xdr:nvSpPr>
        <xdr:cNvPr id="14" name="Freeform 32">
          <a:extLst>
            <a:ext uri="{FF2B5EF4-FFF2-40B4-BE49-F238E27FC236}">
              <a16:creationId xmlns:a16="http://schemas.microsoft.com/office/drawing/2014/main" id="{8975125A-530C-D6B9-28CE-4859220E2D9F}"/>
            </a:ext>
          </a:extLst>
        </xdr:cNvPr>
        <xdr:cNvSpPr>
          <a:spLocks/>
        </xdr:cNvSpPr>
      </xdr:nvSpPr>
      <xdr:spPr bwMode="gray">
        <a:xfrm>
          <a:off x="638134" y="3176795"/>
          <a:ext cx="1015274" cy="249260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49893</xdr:colOff>
      <xdr:row>6</xdr:row>
      <xdr:rowOff>2978573</xdr:rowOff>
    </xdr:from>
    <xdr:to>
      <xdr:col>10</xdr:col>
      <xdr:colOff>120927</xdr:colOff>
      <xdr:row>6</xdr:row>
      <xdr:rowOff>3627660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1047DE2E-9C65-4A1B-B3F4-EE8E438893AA}"/>
            </a:ext>
          </a:extLst>
        </xdr:cNvPr>
        <xdr:cNvSpPr>
          <a:spLocks noChangeArrowheads="1"/>
        </xdr:cNvSpPr>
      </xdr:nvSpPr>
      <xdr:spPr bwMode="gray">
        <a:xfrm>
          <a:off x="1904093" y="6090073"/>
          <a:ext cx="105358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185263</xdr:colOff>
      <xdr:row>6</xdr:row>
      <xdr:rowOff>3014181</xdr:rowOff>
    </xdr:from>
    <xdr:to>
      <xdr:col>10</xdr:col>
      <xdr:colOff>84905</xdr:colOff>
      <xdr:row>6</xdr:row>
      <xdr:rowOff>3540591</xdr:rowOff>
    </xdr:to>
    <xdr:grpSp>
      <xdr:nvGrpSpPr>
        <xdr:cNvPr id="21" name="11 Grupo">
          <a:extLst>
            <a:ext uri="{FF2B5EF4-FFF2-40B4-BE49-F238E27FC236}">
              <a16:creationId xmlns:a16="http://schemas.microsoft.com/office/drawing/2014/main" id="{5B740880-19F8-4E7D-BB76-FBA04E5F43D6}"/>
            </a:ext>
          </a:extLst>
        </xdr:cNvPr>
        <xdr:cNvGrpSpPr>
          <a:grpSpLocks/>
        </xdr:cNvGrpSpPr>
      </xdr:nvGrpSpPr>
      <xdr:grpSpPr bwMode="auto">
        <a:xfrm>
          <a:off x="2124130" y="6096048"/>
          <a:ext cx="11939242" cy="526410"/>
          <a:chOff x="1152723" y="2818830"/>
          <a:chExt cx="3656304" cy="582047"/>
        </a:xfrm>
      </xdr:grpSpPr>
      <xdr:sp macro="" textlink="">
        <xdr:nvSpPr>
          <xdr:cNvPr id="22" name="AutoShape 31">
            <a:extLst>
              <a:ext uri="{FF2B5EF4-FFF2-40B4-BE49-F238E27FC236}">
                <a16:creationId xmlns:a16="http://schemas.microsoft.com/office/drawing/2014/main" id="{CD8085D2-34BE-5124-5F71-D2588D924537}"/>
              </a:ext>
            </a:extLst>
          </xdr:cNvPr>
          <xdr:cNvSpPr>
            <a:spLocks noChangeArrowheads="1"/>
          </xdr:cNvSpPr>
        </xdr:nvSpPr>
        <xdr:spPr bwMode="gray">
          <a:xfrm>
            <a:off x="1203533" y="2849669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OE4:Proceder à aquisição, regularização e inventariação dos bens imóveis da Região Autónoma dos Açores, bem como à respetiva administração e alienação</a:t>
            </a:r>
          </a:p>
        </xdr:txBody>
      </xdr:sp>
      <xdr:sp macro="" textlink="">
        <xdr:nvSpPr>
          <xdr:cNvPr id="23" name="Freeform 32">
            <a:extLst>
              <a:ext uri="{FF2B5EF4-FFF2-40B4-BE49-F238E27FC236}">
                <a16:creationId xmlns:a16="http://schemas.microsoft.com/office/drawing/2014/main" id="{9C900CF4-96A8-4934-D8ED-5B5F2D43D0E7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180975</xdr:rowOff>
    </xdr:from>
    <xdr:to>
      <xdr:col>14</xdr:col>
      <xdr:colOff>85725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17</xdr:row>
      <xdr:rowOff>180974</xdr:rowOff>
    </xdr:from>
    <xdr:to>
      <xdr:col>14</xdr:col>
      <xdr:colOff>1057275</xdr:colOff>
      <xdr:row>30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342899</xdr:colOff>
      <xdr:row>49</xdr:row>
      <xdr:rowOff>109537</xdr:rowOff>
    </xdr:from>
    <xdr:to>
      <xdr:col>25</xdr:col>
      <xdr:colOff>228599</xdr:colOff>
      <xdr:row>61</xdr:row>
      <xdr:rowOff>9525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showGridLines="0" tabSelected="1" topLeftCell="A29" zoomScale="75" zoomScaleNormal="75" zoomScaleSheetLayoutView="70" workbookViewId="0">
      <selection activeCell="E129" sqref="E129"/>
    </sheetView>
  </sheetViews>
  <sheetFormatPr defaultColWidth="9.1796875" defaultRowHeight="11.5" x14ac:dyDescent="0.25"/>
  <cols>
    <col min="1" max="1" width="16" style="2" customWidth="1"/>
    <col min="2" max="2" width="11.7265625" style="2" customWidth="1"/>
    <col min="3" max="3" width="53.54296875" style="2" customWidth="1"/>
    <col min="4" max="4" width="54.7265625" style="2" customWidth="1"/>
    <col min="5" max="5" width="8.81640625" style="2" customWidth="1"/>
    <col min="6" max="6" width="15.81640625" style="2" customWidth="1"/>
    <col min="7" max="7" width="13.1796875" style="10" bestFit="1" customWidth="1"/>
    <col min="8" max="8" width="7" style="2" customWidth="1"/>
    <col min="9" max="9" width="10.81640625" style="2" customWidth="1"/>
    <col min="10" max="10" width="8.26953125" style="2" customWidth="1"/>
    <col min="11" max="11" width="5.26953125" style="2" customWidth="1"/>
    <col min="12" max="12" width="10.1796875" style="2" customWidth="1"/>
    <col min="13" max="13" width="9.1796875" style="2"/>
    <col min="14" max="14" width="0" style="2" hidden="1" customWidth="1"/>
    <col min="15" max="16384" width="9.1796875" style="2"/>
  </cols>
  <sheetData>
    <row r="1" spans="1:18" s="6" customFormat="1" ht="34.5" customHeight="1" x14ac:dyDescent="0.3">
      <c r="A1" s="262" t="s">
        <v>120</v>
      </c>
      <c r="B1" s="263"/>
      <c r="C1" s="263"/>
      <c r="D1" s="264"/>
      <c r="E1" s="263"/>
      <c r="F1" s="263"/>
      <c r="G1" s="263"/>
      <c r="H1" s="263"/>
      <c r="I1" s="263"/>
      <c r="J1" s="263"/>
      <c r="K1" s="263"/>
      <c r="L1" s="265"/>
      <c r="M1" s="4"/>
      <c r="N1" s="4"/>
      <c r="O1" s="4"/>
    </row>
    <row r="2" spans="1:18" s="6" customFormat="1" ht="13.5" customHeight="1" x14ac:dyDescent="0.3">
      <c r="A2" s="266" t="s">
        <v>121</v>
      </c>
      <c r="B2" s="267"/>
      <c r="C2" s="267"/>
      <c r="D2" s="268"/>
      <c r="E2" s="267"/>
      <c r="F2" s="267"/>
      <c r="G2" s="267"/>
      <c r="H2" s="267"/>
      <c r="I2" s="267"/>
      <c r="J2" s="267"/>
      <c r="K2" s="267"/>
      <c r="L2" s="269"/>
      <c r="M2" s="4"/>
      <c r="N2" s="4"/>
      <c r="O2" s="4"/>
    </row>
    <row r="3" spans="1:18" s="68" customFormat="1" ht="32.25" customHeight="1" x14ac:dyDescent="0.35">
      <c r="A3" s="62" t="s">
        <v>84</v>
      </c>
      <c r="B3" s="63"/>
      <c r="C3" s="63"/>
      <c r="D3" s="81"/>
      <c r="E3" s="63"/>
      <c r="F3" s="64"/>
      <c r="G3" s="65"/>
      <c r="H3" s="64"/>
      <c r="I3" s="64"/>
      <c r="J3"/>
      <c r="K3" s="64"/>
      <c r="L3" s="66"/>
      <c r="M3" s="67"/>
      <c r="N3" s="67"/>
      <c r="O3" s="67"/>
    </row>
    <row r="4" spans="1:18" s="74" customFormat="1" ht="31.5" customHeight="1" x14ac:dyDescent="0.35">
      <c r="A4" s="69" t="s">
        <v>85</v>
      </c>
      <c r="B4" s="70"/>
      <c r="C4" s="70"/>
      <c r="D4" s="70"/>
      <c r="E4" s="70"/>
      <c r="F4" s="70"/>
      <c r="G4" s="71"/>
      <c r="H4" s="70"/>
      <c r="I4" s="70"/>
      <c r="J4" s="70"/>
      <c r="K4" s="70"/>
      <c r="L4" s="72"/>
      <c r="M4" s="73"/>
      <c r="N4" s="73"/>
      <c r="O4" s="73"/>
    </row>
    <row r="5" spans="1:18" s="9" customFormat="1" ht="78.75" customHeight="1" x14ac:dyDescent="0.4">
      <c r="A5" s="61"/>
      <c r="B5" s="11"/>
      <c r="C5" s="11"/>
      <c r="D5" s="11"/>
      <c r="E5" s="11"/>
      <c r="F5" s="11"/>
      <c r="G5" s="12"/>
      <c r="H5" s="11"/>
      <c r="I5" s="11"/>
      <c r="J5" s="11"/>
      <c r="K5" s="11"/>
      <c r="L5" s="13"/>
      <c r="M5" s="8"/>
      <c r="N5" s="8"/>
      <c r="O5" s="8"/>
    </row>
    <row r="6" spans="1:18" s="9" customFormat="1" ht="52.5" customHeight="1" x14ac:dyDescent="0.4">
      <c r="A6" s="61"/>
      <c r="B6" s="11"/>
      <c r="C6" s="11"/>
      <c r="D6" s="11"/>
      <c r="E6" s="11"/>
      <c r="F6" s="11"/>
      <c r="G6" s="12"/>
      <c r="H6" s="11"/>
      <c r="I6" s="11"/>
      <c r="J6" s="11"/>
      <c r="K6" s="11"/>
      <c r="L6" s="13"/>
      <c r="M6" s="8"/>
      <c r="N6" s="8"/>
      <c r="O6" s="8"/>
    </row>
    <row r="7" spans="1:18" s="9" customFormat="1" ht="315.75" customHeight="1" x14ac:dyDescent="0.4">
      <c r="A7" s="61"/>
      <c r="B7" s="11"/>
      <c r="C7" s="11" t="e" vm="1">
        <v>#VALUE!</v>
      </c>
      <c r="D7" s="11"/>
      <c r="E7" s="11"/>
      <c r="F7" s="11"/>
      <c r="G7" s="12"/>
      <c r="H7" s="11"/>
      <c r="I7" s="11"/>
      <c r="J7" s="11"/>
      <c r="K7" s="11"/>
      <c r="L7" s="13"/>
      <c r="M7" s="8"/>
      <c r="N7" s="8"/>
      <c r="O7" s="8"/>
    </row>
    <row r="8" spans="1:18" s="9" customFormat="1" ht="207" hidden="1" customHeight="1" x14ac:dyDescent="0.35">
      <c r="A8" s="270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2"/>
      <c r="M8" s="8"/>
      <c r="N8" s="8"/>
      <c r="O8" s="8"/>
    </row>
    <row r="9" spans="1:18" ht="21" customHeight="1" x14ac:dyDescent="0.25">
      <c r="A9" s="238" t="s">
        <v>97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40"/>
      <c r="M9" s="1"/>
      <c r="N9" s="1"/>
      <c r="O9" s="1"/>
    </row>
    <row r="10" spans="1:18" s="174" customFormat="1" ht="19" customHeight="1" x14ac:dyDescent="0.45">
      <c r="A10" s="187" t="s">
        <v>94</v>
      </c>
      <c r="B10" s="188"/>
      <c r="C10" s="189"/>
      <c r="D10" s="190"/>
      <c r="E10" s="190"/>
      <c r="F10" s="190"/>
      <c r="G10" s="190"/>
      <c r="H10" s="190"/>
      <c r="I10" s="190"/>
      <c r="J10" s="190"/>
      <c r="K10" s="190"/>
      <c r="L10" s="191"/>
      <c r="M10" s="173"/>
      <c r="N10" s="173"/>
      <c r="O10" s="173"/>
    </row>
    <row r="11" spans="1:18" s="6" customFormat="1" ht="20.149999999999999" customHeight="1" x14ac:dyDescent="0.35">
      <c r="A11" s="256" t="s">
        <v>26</v>
      </c>
      <c r="B11" s="257"/>
      <c r="C11" s="258"/>
      <c r="D11" s="249" t="s">
        <v>60</v>
      </c>
      <c r="E11" s="251">
        <v>2024</v>
      </c>
      <c r="F11" s="253">
        <v>2025</v>
      </c>
      <c r="G11" s="254"/>
      <c r="H11" s="254"/>
      <c r="I11" s="254"/>
      <c r="J11" s="254"/>
      <c r="K11" s="254"/>
      <c r="L11" s="255"/>
      <c r="M11" s="4"/>
      <c r="N11" s="4"/>
      <c r="O11" s="5"/>
      <c r="R11" s="7"/>
    </row>
    <row r="12" spans="1:18" s="6" customFormat="1" ht="20.149999999999999" customHeight="1" x14ac:dyDescent="0.35">
      <c r="A12" s="259"/>
      <c r="B12" s="260"/>
      <c r="C12" s="261"/>
      <c r="D12" s="250"/>
      <c r="E12" s="252"/>
      <c r="F12" s="77" t="s">
        <v>27</v>
      </c>
      <c r="G12" s="78" t="s">
        <v>44</v>
      </c>
      <c r="H12" s="78" t="s">
        <v>28</v>
      </c>
      <c r="I12" s="79" t="s">
        <v>3</v>
      </c>
      <c r="J12" s="221" t="s">
        <v>0</v>
      </c>
      <c r="K12" s="222"/>
      <c r="L12" s="80" t="s">
        <v>1</v>
      </c>
      <c r="M12" s="4"/>
      <c r="N12" s="4"/>
      <c r="O12" s="5"/>
      <c r="R12" s="7"/>
    </row>
    <row r="13" spans="1:18" s="6" customFormat="1" ht="31" x14ac:dyDescent="0.3">
      <c r="A13" s="235" t="s">
        <v>86</v>
      </c>
      <c r="B13" s="236"/>
      <c r="C13" s="236"/>
      <c r="D13" s="192" t="s">
        <v>61</v>
      </c>
      <c r="E13" s="196" t="s">
        <v>88</v>
      </c>
      <c r="F13" s="194" t="s">
        <v>63</v>
      </c>
      <c r="G13" s="171" t="s">
        <v>64</v>
      </c>
      <c r="H13" s="172">
        <v>0.5</v>
      </c>
      <c r="I13" s="172"/>
      <c r="J13" s="237"/>
      <c r="K13" s="237"/>
      <c r="L13" s="175">
        <v>0</v>
      </c>
      <c r="M13" s="4"/>
      <c r="N13" s="4"/>
      <c r="O13" s="4"/>
      <c r="P13" s="237"/>
      <c r="Q13" s="237"/>
    </row>
    <row r="14" spans="1:18" s="6" customFormat="1" ht="31" x14ac:dyDescent="0.3">
      <c r="A14" s="241" t="s">
        <v>87</v>
      </c>
      <c r="B14" s="242"/>
      <c r="C14" s="242"/>
      <c r="D14" s="193" t="s">
        <v>62</v>
      </c>
      <c r="E14" s="196" t="s">
        <v>91</v>
      </c>
      <c r="F14" s="195" t="s">
        <v>63</v>
      </c>
      <c r="G14" s="176" t="s">
        <v>64</v>
      </c>
      <c r="H14" s="177">
        <v>0.5</v>
      </c>
      <c r="I14" s="177"/>
      <c r="J14" s="243"/>
      <c r="K14" s="243"/>
      <c r="L14" s="178">
        <v>0</v>
      </c>
      <c r="M14" s="4"/>
      <c r="N14" s="4"/>
      <c r="O14" s="4"/>
      <c r="P14" s="237"/>
      <c r="Q14" s="237"/>
    </row>
    <row r="15" spans="1:18" s="6" customFormat="1" ht="18.5" x14ac:dyDescent="0.3">
      <c r="A15" s="238" t="s">
        <v>89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40"/>
      <c r="M15" s="4"/>
      <c r="N15" s="4"/>
      <c r="O15" s="4"/>
      <c r="P15" s="14"/>
      <c r="Q15" s="14"/>
    </row>
    <row r="16" spans="1:18" s="6" customFormat="1" ht="23.25" customHeight="1" x14ac:dyDescent="0.45">
      <c r="A16" s="187" t="s">
        <v>95</v>
      </c>
      <c r="B16" s="188"/>
      <c r="C16" s="189"/>
      <c r="D16" s="190"/>
      <c r="E16" s="190"/>
      <c r="F16" s="190"/>
      <c r="G16" s="190"/>
      <c r="H16" s="190"/>
      <c r="I16" s="190"/>
      <c r="J16" s="190"/>
      <c r="K16" s="190"/>
      <c r="L16" s="191"/>
      <c r="M16" s="4"/>
      <c r="N16" s="4"/>
      <c r="O16" s="4"/>
      <c r="P16" s="14"/>
      <c r="Q16" s="14"/>
    </row>
    <row r="17" spans="1:18" s="6" customFormat="1" ht="15.5" x14ac:dyDescent="0.3">
      <c r="A17" s="256" t="s">
        <v>26</v>
      </c>
      <c r="B17" s="257"/>
      <c r="C17" s="258"/>
      <c r="D17" s="249" t="s">
        <v>60</v>
      </c>
      <c r="E17" s="251">
        <v>2024</v>
      </c>
      <c r="F17" s="253">
        <v>2025</v>
      </c>
      <c r="G17" s="254"/>
      <c r="H17" s="254"/>
      <c r="I17" s="254"/>
      <c r="J17" s="254"/>
      <c r="K17" s="254"/>
      <c r="L17" s="255"/>
      <c r="M17" s="4"/>
      <c r="N17" s="4"/>
      <c r="O17" s="186"/>
      <c r="P17" s="14"/>
      <c r="Q17" s="14"/>
    </row>
    <row r="18" spans="1:18" s="6" customFormat="1" ht="15.5" x14ac:dyDescent="0.3">
      <c r="A18" s="259"/>
      <c r="B18" s="260"/>
      <c r="C18" s="261"/>
      <c r="D18" s="250"/>
      <c r="E18" s="252"/>
      <c r="F18" s="77" t="s">
        <v>27</v>
      </c>
      <c r="G18" s="78" t="s">
        <v>44</v>
      </c>
      <c r="H18" s="78" t="s">
        <v>28</v>
      </c>
      <c r="I18" s="79" t="s">
        <v>3</v>
      </c>
      <c r="J18" s="221" t="s">
        <v>0</v>
      </c>
      <c r="K18" s="222"/>
      <c r="L18" s="80" t="s">
        <v>1</v>
      </c>
      <c r="M18" s="4"/>
      <c r="N18" s="4"/>
      <c r="O18" s="4"/>
      <c r="P18" s="14"/>
      <c r="Q18" s="14"/>
    </row>
    <row r="19" spans="1:18" s="6" customFormat="1" ht="15.5" x14ac:dyDescent="0.3">
      <c r="A19" s="235" t="s">
        <v>103</v>
      </c>
      <c r="B19" s="236"/>
      <c r="C19" s="236"/>
      <c r="D19" s="192" t="s">
        <v>90</v>
      </c>
      <c r="E19" s="196" t="s">
        <v>91</v>
      </c>
      <c r="F19" s="197" t="s">
        <v>105</v>
      </c>
      <c r="G19" s="171" t="s">
        <v>64</v>
      </c>
      <c r="H19" s="172">
        <v>0.5</v>
      </c>
      <c r="I19" s="172"/>
      <c r="J19" s="237"/>
      <c r="K19" s="237"/>
      <c r="L19" s="175"/>
      <c r="M19" s="4"/>
      <c r="N19" s="4"/>
      <c r="O19" s="4"/>
      <c r="P19" s="14"/>
      <c r="Q19" s="14"/>
    </row>
    <row r="20" spans="1:18" s="174" customFormat="1" ht="19" customHeight="1" x14ac:dyDescent="0.45">
      <c r="A20" s="241" t="s">
        <v>92</v>
      </c>
      <c r="B20" s="242"/>
      <c r="C20" s="242"/>
      <c r="D20" s="193" t="s">
        <v>104</v>
      </c>
      <c r="E20" s="196" t="s">
        <v>91</v>
      </c>
      <c r="F20" t="s">
        <v>93</v>
      </c>
      <c r="G20" s="176" t="s">
        <v>106</v>
      </c>
      <c r="H20" s="177">
        <v>0.5</v>
      </c>
      <c r="I20" s="177"/>
      <c r="J20" s="243"/>
      <c r="K20" s="243"/>
      <c r="L20" s="178"/>
      <c r="M20" s="173"/>
      <c r="N20" s="173"/>
      <c r="O20" s="173"/>
    </row>
    <row r="21" spans="1:18" s="6" customFormat="1" ht="21" customHeight="1" x14ac:dyDescent="0.3">
      <c r="A21" s="238" t="s">
        <v>100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40"/>
      <c r="M21" s="4"/>
      <c r="N21" s="4"/>
      <c r="O21" s="4"/>
      <c r="P21" s="4"/>
      <c r="Q21" s="4"/>
    </row>
    <row r="22" spans="1:18" s="6" customFormat="1" ht="16.5" customHeight="1" x14ac:dyDescent="0.45">
      <c r="A22" s="187" t="s">
        <v>96</v>
      </c>
      <c r="B22" s="188"/>
      <c r="C22" s="189"/>
      <c r="D22" s="190"/>
      <c r="E22" s="190"/>
      <c r="F22" s="190"/>
      <c r="G22" s="190"/>
      <c r="H22" s="190"/>
      <c r="I22" s="190"/>
      <c r="J22" s="190"/>
      <c r="K22" s="190"/>
      <c r="L22" s="191"/>
      <c r="M22" s="4"/>
      <c r="N22" s="4"/>
      <c r="O22" s="4"/>
      <c r="P22" s="4"/>
      <c r="Q22" s="4"/>
    </row>
    <row r="23" spans="1:18" s="6" customFormat="1" ht="20.149999999999999" customHeight="1" x14ac:dyDescent="0.35">
      <c r="A23" s="256" t="s">
        <v>26</v>
      </c>
      <c r="B23" s="257"/>
      <c r="C23" s="258"/>
      <c r="D23" s="249" t="s">
        <v>60</v>
      </c>
      <c r="E23" s="251">
        <v>2024</v>
      </c>
      <c r="F23" s="253">
        <v>2025</v>
      </c>
      <c r="G23" s="254"/>
      <c r="H23" s="254"/>
      <c r="I23" s="254"/>
      <c r="J23" s="254"/>
      <c r="K23" s="254"/>
      <c r="L23" s="255"/>
      <c r="M23" s="4"/>
      <c r="N23" s="4"/>
      <c r="O23" s="5"/>
      <c r="R23" s="7"/>
    </row>
    <row r="24" spans="1:18" s="6" customFormat="1" ht="20.149999999999999" customHeight="1" x14ac:dyDescent="0.35">
      <c r="A24" s="259"/>
      <c r="B24" s="260"/>
      <c r="C24" s="261"/>
      <c r="D24" s="250"/>
      <c r="E24" s="252"/>
      <c r="F24" s="77" t="s">
        <v>27</v>
      </c>
      <c r="G24" s="78" t="s">
        <v>44</v>
      </c>
      <c r="H24" s="78" t="s">
        <v>28</v>
      </c>
      <c r="I24" s="79" t="s">
        <v>3</v>
      </c>
      <c r="J24" s="221" t="s">
        <v>0</v>
      </c>
      <c r="K24" s="222"/>
      <c r="L24" s="80" t="s">
        <v>1</v>
      </c>
      <c r="M24" s="4"/>
      <c r="N24" s="4"/>
      <c r="O24" s="5"/>
      <c r="R24" s="7"/>
    </row>
    <row r="25" spans="1:18" s="6" customFormat="1" ht="16.5" customHeight="1" x14ac:dyDescent="0.3">
      <c r="A25" s="244" t="s">
        <v>98</v>
      </c>
      <c r="B25" s="245"/>
      <c r="C25" s="245"/>
      <c r="D25" s="198"/>
      <c r="E25" s="196" t="s">
        <v>91</v>
      </c>
      <c r="F25" s="199" t="s">
        <v>101</v>
      </c>
      <c r="G25" s="181" t="s">
        <v>102</v>
      </c>
      <c r="H25" s="182">
        <v>1</v>
      </c>
      <c r="I25" s="180"/>
      <c r="J25" s="179"/>
      <c r="K25" s="179"/>
      <c r="L25" s="183"/>
      <c r="M25" s="4"/>
      <c r="N25" s="4"/>
      <c r="O25" s="4"/>
      <c r="P25" s="4"/>
      <c r="Q25" s="4"/>
    </row>
    <row r="26" spans="1:18" s="6" customFormat="1" ht="15" customHeight="1" x14ac:dyDescent="0.3">
      <c r="A26" s="241" t="s">
        <v>99</v>
      </c>
      <c r="B26" s="242"/>
      <c r="C26" s="242"/>
      <c r="D26" s="193"/>
      <c r="E26" s="196" t="s">
        <v>91</v>
      </c>
      <c r="F26" s="200" t="s">
        <v>101</v>
      </c>
      <c r="G26" s="176" t="s">
        <v>102</v>
      </c>
      <c r="H26" s="177">
        <v>1</v>
      </c>
      <c r="I26" s="177"/>
      <c r="J26" s="243"/>
      <c r="K26" s="243"/>
      <c r="L26" s="184"/>
    </row>
    <row r="27" spans="1:18" s="6" customFormat="1" ht="15.5" x14ac:dyDescent="0.3">
      <c r="A27" s="246" t="s">
        <v>36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8"/>
    </row>
    <row r="28" spans="1:18" s="6" customFormat="1" ht="15.5" x14ac:dyDescent="0.3">
      <c r="A28" s="185" t="s">
        <v>107</v>
      </c>
      <c r="B28" s="84"/>
      <c r="C28" s="85"/>
      <c r="D28" s="83" t="s">
        <v>37</v>
      </c>
      <c r="E28" s="232" t="s">
        <v>38</v>
      </c>
      <c r="F28" s="233"/>
      <c r="G28" s="234"/>
      <c r="H28" s="232" t="s">
        <v>39</v>
      </c>
      <c r="I28" s="233"/>
      <c r="J28" s="233"/>
      <c r="K28" s="230" t="s">
        <v>1</v>
      </c>
      <c r="L28" s="231"/>
    </row>
    <row r="29" spans="1:18" s="6" customFormat="1" ht="15.5" x14ac:dyDescent="0.35">
      <c r="A29" s="41" t="s">
        <v>57</v>
      </c>
      <c r="B29" s="42"/>
      <c r="C29" s="42"/>
      <c r="D29" s="87" t="s">
        <v>114</v>
      </c>
      <c r="E29" s="225">
        <f>20*1</f>
        <v>20</v>
      </c>
      <c r="F29" s="225"/>
      <c r="G29" s="226"/>
      <c r="H29" s="219"/>
      <c r="I29" s="219"/>
      <c r="J29" s="220"/>
      <c r="K29" s="201"/>
      <c r="L29" s="202"/>
    </row>
    <row r="30" spans="1:18" s="6" customFormat="1" ht="18" customHeight="1" x14ac:dyDescent="0.35">
      <c r="A30" s="41" t="s">
        <v>113</v>
      </c>
      <c r="B30" s="42"/>
      <c r="C30" s="42"/>
      <c r="D30" s="88" t="s">
        <v>115</v>
      </c>
      <c r="E30" s="217">
        <f>16*18</f>
        <v>288</v>
      </c>
      <c r="F30" s="217"/>
      <c r="G30" s="218"/>
      <c r="H30" s="219"/>
      <c r="I30" s="219"/>
      <c r="J30" s="220"/>
      <c r="K30" s="201"/>
      <c r="L30" s="202"/>
    </row>
    <row r="31" spans="1:18" s="6" customFormat="1" ht="18" customHeight="1" x14ac:dyDescent="0.35">
      <c r="A31" s="41" t="s">
        <v>40</v>
      </c>
      <c r="B31" s="42"/>
      <c r="C31" s="42"/>
      <c r="D31" s="89" t="s">
        <v>116</v>
      </c>
      <c r="E31" s="227">
        <f>12*37</f>
        <v>444</v>
      </c>
      <c r="F31" s="228"/>
      <c r="G31" s="229"/>
      <c r="H31" s="220"/>
      <c r="I31" s="223"/>
      <c r="J31" s="223"/>
      <c r="K31" s="201"/>
      <c r="L31" s="202"/>
    </row>
    <row r="32" spans="1:18" s="6" customFormat="1" ht="18" customHeight="1" x14ac:dyDescent="0.35">
      <c r="A32" s="41" t="s">
        <v>41</v>
      </c>
      <c r="B32" s="42"/>
      <c r="C32" s="42"/>
      <c r="D32" s="90" t="s">
        <v>117</v>
      </c>
      <c r="E32" s="207">
        <f>8*97</f>
        <v>776</v>
      </c>
      <c r="F32" s="208"/>
      <c r="G32" s="209"/>
      <c r="H32" s="220"/>
      <c r="I32" s="223"/>
      <c r="J32" s="224"/>
      <c r="K32" s="201"/>
      <c r="L32" s="202"/>
    </row>
    <row r="33" spans="1:12" s="6" customFormat="1" ht="18" customHeight="1" x14ac:dyDescent="0.35">
      <c r="A33" s="41" t="s">
        <v>83</v>
      </c>
      <c r="B33" s="42"/>
      <c r="C33" s="42"/>
      <c r="D33" s="90" t="s">
        <v>118</v>
      </c>
      <c r="E33" s="207">
        <f>5*17</f>
        <v>85</v>
      </c>
      <c r="F33" s="208"/>
      <c r="G33" s="209"/>
      <c r="H33" s="220"/>
      <c r="I33" s="223"/>
      <c r="J33" s="224"/>
      <c r="K33" s="201"/>
      <c r="L33" s="202"/>
    </row>
    <row r="34" spans="1:12" ht="15.75" hidden="1" customHeight="1" x14ac:dyDescent="0.35">
      <c r="A34" s="44" t="s">
        <v>41</v>
      </c>
      <c r="B34" s="45"/>
      <c r="C34" s="46"/>
      <c r="D34" s="46"/>
      <c r="E34" s="43" t="s">
        <v>42</v>
      </c>
      <c r="F34" s="91">
        <f>5*2</f>
        <v>10</v>
      </c>
      <c r="G34" s="92"/>
      <c r="H34" s="93"/>
      <c r="I34" s="91"/>
      <c r="J34" s="92"/>
      <c r="K34" s="96"/>
      <c r="L34" s="57"/>
    </row>
    <row r="35" spans="1:12" ht="15.75" hidden="1" customHeight="1" x14ac:dyDescent="0.35">
      <c r="A35" s="47"/>
      <c r="B35" s="48"/>
      <c r="C35" s="49"/>
      <c r="D35" s="49"/>
      <c r="E35" s="50"/>
      <c r="F35" s="94"/>
      <c r="G35" s="95"/>
      <c r="H35" s="96"/>
      <c r="I35" s="94"/>
      <c r="J35" s="95"/>
      <c r="K35" s="96"/>
      <c r="L35" s="57"/>
    </row>
    <row r="36" spans="1:12" ht="15.75" hidden="1" customHeight="1" x14ac:dyDescent="0.35">
      <c r="A36" s="51" t="s">
        <v>43</v>
      </c>
      <c r="B36" s="51"/>
      <c r="C36" s="52"/>
      <c r="D36" s="52"/>
      <c r="E36" s="50"/>
      <c r="F36" s="94">
        <f>SUM(F29:H35)</f>
        <v>10</v>
      </c>
      <c r="G36" s="95"/>
      <c r="H36" s="97"/>
      <c r="I36" s="98"/>
      <c r="J36" s="95"/>
      <c r="K36" s="97"/>
      <c r="L36" s="57"/>
    </row>
    <row r="37" spans="1:12" ht="15.75" hidden="1" customHeight="1" x14ac:dyDescent="0.35">
      <c r="A37" s="3"/>
      <c r="B37" s="3"/>
      <c r="C37" s="3"/>
      <c r="D37" s="3"/>
      <c r="E37" s="53"/>
      <c r="F37" s="54"/>
      <c r="G37" s="54"/>
      <c r="H37" s="54"/>
      <c r="I37" s="54"/>
      <c r="J37" s="54"/>
      <c r="K37" s="54"/>
      <c r="L37" s="58"/>
    </row>
    <row r="38" spans="1:12" ht="15.75" hidden="1" customHeight="1" x14ac:dyDescent="0.25">
      <c r="A38" s="99" t="s">
        <v>11</v>
      </c>
      <c r="B38" s="99"/>
      <c r="C38" s="99"/>
      <c r="D38" s="99"/>
      <c r="E38" s="100"/>
      <c r="F38" s="101" t="s">
        <v>2</v>
      </c>
      <c r="G38" s="99"/>
      <c r="H38" s="100"/>
      <c r="I38" s="101" t="s">
        <v>3</v>
      </c>
      <c r="J38" s="100"/>
      <c r="K38" s="101" t="s">
        <v>1</v>
      </c>
      <c r="L38" s="99"/>
    </row>
    <row r="39" spans="1:12" ht="15.75" hidden="1" customHeight="1" x14ac:dyDescent="0.35">
      <c r="A39" s="55" t="s">
        <v>4</v>
      </c>
      <c r="B39" s="55"/>
      <c r="C39" s="55"/>
      <c r="D39" s="55"/>
      <c r="E39" s="55"/>
      <c r="F39" s="102">
        <v>1419009</v>
      </c>
      <c r="G39" s="103"/>
      <c r="H39" s="104"/>
      <c r="I39" s="105"/>
      <c r="J39" s="106"/>
      <c r="K39" s="107"/>
      <c r="L39" s="108"/>
    </row>
    <row r="40" spans="1:12" ht="15.75" hidden="1" customHeight="1" x14ac:dyDescent="0.35">
      <c r="A40" s="56" t="s">
        <v>22</v>
      </c>
      <c r="B40" s="56"/>
      <c r="C40" s="56"/>
      <c r="D40" s="56"/>
      <c r="E40" s="56"/>
      <c r="F40" s="109">
        <v>1916607</v>
      </c>
      <c r="G40" s="110"/>
      <c r="H40" s="111"/>
      <c r="I40" s="112"/>
      <c r="J40" s="113"/>
      <c r="K40" s="114"/>
      <c r="L40" s="115"/>
    </row>
    <row r="41" spans="1:12" ht="15.75" hidden="1" customHeight="1" x14ac:dyDescent="0.35">
      <c r="A41" s="40"/>
      <c r="B41" s="40"/>
      <c r="C41" s="40"/>
      <c r="D41" s="82"/>
      <c r="E41" s="39"/>
      <c r="F41" s="15"/>
      <c r="G41" s="15"/>
      <c r="H41" s="15"/>
      <c r="I41" s="15"/>
      <c r="J41" s="15"/>
      <c r="K41" s="15"/>
      <c r="L41" s="59"/>
    </row>
    <row r="42" spans="1:12" ht="15.75" hidden="1" customHeight="1" x14ac:dyDescent="0.25">
      <c r="A42" s="116" t="s">
        <v>11</v>
      </c>
      <c r="B42" s="116"/>
      <c r="C42" s="116"/>
      <c r="D42" s="116"/>
      <c r="E42" s="117"/>
      <c r="F42" s="118" t="s">
        <v>2</v>
      </c>
      <c r="G42" s="116"/>
      <c r="H42" s="117"/>
      <c r="I42" s="118" t="s">
        <v>3</v>
      </c>
      <c r="J42" s="117"/>
      <c r="K42" s="118" t="s">
        <v>1</v>
      </c>
      <c r="L42" s="116"/>
    </row>
    <row r="43" spans="1:12" ht="15.75" hidden="1" customHeight="1" x14ac:dyDescent="0.35">
      <c r="A43" s="86" t="s">
        <v>4</v>
      </c>
      <c r="B43" s="86"/>
      <c r="C43" s="86"/>
      <c r="D43" s="86"/>
      <c r="E43" s="86"/>
      <c r="F43" s="119">
        <v>1419009</v>
      </c>
      <c r="G43" s="120"/>
      <c r="H43" s="121"/>
      <c r="I43" s="122"/>
      <c r="J43" s="123"/>
      <c r="K43" s="124"/>
      <c r="L43" s="125"/>
    </row>
    <row r="44" spans="1:12" ht="15.75" hidden="1" customHeight="1" x14ac:dyDescent="0.35">
      <c r="A44" s="16" t="s">
        <v>22</v>
      </c>
      <c r="B44" s="16"/>
      <c r="C44" s="16"/>
      <c r="D44" s="16"/>
      <c r="E44" s="16"/>
      <c r="F44" s="126">
        <v>1916607</v>
      </c>
      <c r="G44" s="127"/>
      <c r="H44" s="128"/>
      <c r="I44" s="129"/>
      <c r="J44" s="130"/>
      <c r="K44" s="131"/>
      <c r="L44" s="132"/>
    </row>
    <row r="45" spans="1:12" ht="15" hidden="1" customHeight="1" x14ac:dyDescent="0.35">
      <c r="A45" s="17" t="s">
        <v>22</v>
      </c>
      <c r="B45" s="17"/>
      <c r="C45" s="18"/>
      <c r="D45" s="18"/>
      <c r="E45" s="18"/>
      <c r="F45" s="19"/>
      <c r="G45" s="19"/>
      <c r="H45" s="19"/>
      <c r="I45" s="19"/>
      <c r="J45" s="19"/>
      <c r="K45" s="30"/>
      <c r="L45" s="30"/>
    </row>
    <row r="46" spans="1:12" ht="18.75" hidden="1" customHeight="1" x14ac:dyDescent="0.35">
      <c r="A46" s="18"/>
      <c r="B46" s="18"/>
      <c r="C46" s="21"/>
      <c r="D46" s="21"/>
      <c r="E46" s="22"/>
      <c r="F46" s="133" t="s">
        <v>5</v>
      </c>
      <c r="G46" s="134"/>
      <c r="H46" s="133" t="s">
        <v>6</v>
      </c>
      <c r="I46" s="134"/>
      <c r="J46" s="133" t="s">
        <v>7</v>
      </c>
      <c r="K46" s="135"/>
      <c r="L46" s="30"/>
    </row>
    <row r="47" spans="1:12" ht="18.75" hidden="1" customHeight="1" x14ac:dyDescent="0.3">
      <c r="A47" s="21" t="s">
        <v>12</v>
      </c>
      <c r="B47" s="21"/>
      <c r="C47" s="23"/>
      <c r="D47" s="23"/>
      <c r="E47" s="23"/>
      <c r="F47" s="136" t="s">
        <v>23</v>
      </c>
      <c r="G47" s="136"/>
      <c r="H47" s="136" t="s">
        <v>23</v>
      </c>
      <c r="I47" s="136"/>
      <c r="J47" s="136" t="s">
        <v>24</v>
      </c>
      <c r="K47" s="136"/>
      <c r="L47" s="30"/>
    </row>
    <row r="48" spans="1:12" ht="18.75" hidden="1" customHeight="1" x14ac:dyDescent="0.3">
      <c r="A48" s="23"/>
      <c r="B48" s="23"/>
      <c r="C48" s="23"/>
      <c r="D48" s="23"/>
      <c r="E48" s="23"/>
      <c r="F48" s="137" t="e">
        <f>#REF!*40%</f>
        <v>#REF!</v>
      </c>
      <c r="G48" s="138"/>
      <c r="H48" s="137" t="e">
        <f>#REF!*20%</f>
        <v>#REF!</v>
      </c>
      <c r="I48" s="138"/>
      <c r="J48" s="137" t="e">
        <f>#REF!*20%</f>
        <v>#REF!</v>
      </c>
      <c r="K48" s="138"/>
      <c r="L48" s="30"/>
    </row>
    <row r="49" spans="1:12" ht="18.75" hidden="1" customHeight="1" x14ac:dyDescent="0.3">
      <c r="A49" s="23"/>
      <c r="B49" s="23"/>
      <c r="C49" s="23"/>
      <c r="D49" s="23"/>
      <c r="E49" s="23"/>
      <c r="F49" s="24"/>
      <c r="G49" s="25"/>
      <c r="H49" s="25"/>
      <c r="I49" s="25"/>
      <c r="J49" s="25"/>
      <c r="K49" s="25"/>
      <c r="L49" s="30"/>
    </row>
    <row r="50" spans="1:12" ht="18.75" hidden="1" customHeight="1" x14ac:dyDescent="0.35">
      <c r="A50" s="23"/>
      <c r="B50" s="23"/>
      <c r="C50" s="18"/>
      <c r="D50" s="18"/>
      <c r="E50" s="18"/>
      <c r="F50" s="139" t="s">
        <v>13</v>
      </c>
      <c r="G50" s="139"/>
      <c r="H50" s="139"/>
      <c r="I50" s="139"/>
      <c r="J50" s="139"/>
      <c r="K50" s="140"/>
      <c r="L50" s="30"/>
    </row>
    <row r="51" spans="1:12" ht="15" hidden="1" customHeight="1" x14ac:dyDescent="0.35">
      <c r="A51" s="26"/>
      <c r="B51" s="26"/>
      <c r="C51" s="27"/>
      <c r="D51" s="27"/>
      <c r="E51" s="27"/>
      <c r="F51" s="141" t="s">
        <v>8</v>
      </c>
      <c r="G51" s="142"/>
      <c r="H51" s="141" t="s">
        <v>9</v>
      </c>
      <c r="I51" s="142"/>
      <c r="J51" s="141" t="s">
        <v>10</v>
      </c>
      <c r="K51" s="142"/>
      <c r="L51" s="30"/>
    </row>
    <row r="52" spans="1:12" ht="15" hidden="1" customHeight="1" x14ac:dyDescent="0.35">
      <c r="A52" s="26"/>
      <c r="B52" s="26"/>
      <c r="C52" s="27"/>
      <c r="D52" s="27"/>
      <c r="E52" s="27"/>
      <c r="F52" s="143"/>
      <c r="G52" s="144"/>
      <c r="H52" s="145"/>
      <c r="I52" s="144"/>
      <c r="J52" s="145"/>
      <c r="K52" s="144"/>
      <c r="L52" s="30"/>
    </row>
    <row r="53" spans="1:12" ht="15" hidden="1" customHeight="1" x14ac:dyDescent="0.35">
      <c r="A53" s="26"/>
      <c r="B53" s="26"/>
      <c r="C53" s="27"/>
      <c r="D53" s="27"/>
      <c r="E53" s="27"/>
      <c r="F53" s="28"/>
      <c r="G53" s="28"/>
      <c r="H53" s="28"/>
      <c r="I53" s="28"/>
      <c r="J53" s="28"/>
      <c r="K53" s="30"/>
      <c r="L53" s="30"/>
    </row>
    <row r="54" spans="1:12" ht="18.75" hidden="1" customHeight="1" x14ac:dyDescent="0.35">
      <c r="A54" s="26"/>
      <c r="B54" s="26"/>
      <c r="C54" s="27"/>
      <c r="D54" s="27"/>
      <c r="E54" s="27"/>
      <c r="F54" s="60" t="s">
        <v>14</v>
      </c>
      <c r="G54" s="29"/>
      <c r="H54" s="29"/>
      <c r="I54" s="29"/>
      <c r="J54" s="29"/>
      <c r="K54" s="29"/>
      <c r="L54" s="30"/>
    </row>
    <row r="55" spans="1:12" ht="15" hidden="1" customHeight="1" x14ac:dyDescent="0.35">
      <c r="A55" s="26"/>
      <c r="B55" s="26"/>
      <c r="C55" s="27"/>
      <c r="D55" s="27"/>
      <c r="E55" s="27"/>
      <c r="F55" s="28"/>
      <c r="G55" s="28"/>
      <c r="H55" s="28"/>
      <c r="I55" s="28"/>
      <c r="J55" s="28"/>
      <c r="K55" s="30"/>
      <c r="L55" s="30"/>
    </row>
    <row r="56" spans="1:12" ht="15" hidden="1" customHeight="1" x14ac:dyDescent="0.35">
      <c r="A56" s="26"/>
      <c r="B56" s="26"/>
      <c r="C56" s="27"/>
      <c r="D56" s="27"/>
      <c r="E56" s="27"/>
      <c r="F56" s="28"/>
      <c r="G56" s="28"/>
      <c r="H56" s="28"/>
      <c r="I56" s="28"/>
      <c r="J56" s="28"/>
      <c r="K56" s="30"/>
      <c r="L56" s="30"/>
    </row>
    <row r="57" spans="1:12" ht="15" hidden="1" customHeight="1" x14ac:dyDescent="0.35">
      <c r="A57" s="26"/>
      <c r="B57" s="26"/>
      <c r="C57" s="27"/>
      <c r="D57" s="27"/>
      <c r="E57" s="27"/>
      <c r="F57" s="28"/>
      <c r="G57" s="28"/>
      <c r="H57" s="28"/>
      <c r="I57" s="28"/>
      <c r="J57" s="28"/>
      <c r="K57" s="30"/>
      <c r="L57" s="30"/>
    </row>
    <row r="58" spans="1:12" ht="15" hidden="1" customHeight="1" x14ac:dyDescent="0.35">
      <c r="A58" s="26"/>
      <c r="B58" s="26"/>
      <c r="C58" s="27"/>
      <c r="D58" s="27"/>
      <c r="E58" s="27"/>
      <c r="F58" s="28"/>
      <c r="G58" s="28"/>
      <c r="H58" s="28"/>
      <c r="I58" s="28"/>
      <c r="J58" s="28"/>
      <c r="K58" s="30"/>
      <c r="L58" s="30"/>
    </row>
    <row r="59" spans="1:12" ht="15" hidden="1" customHeight="1" x14ac:dyDescent="0.35">
      <c r="A59" s="26"/>
      <c r="B59" s="26"/>
      <c r="C59" s="27"/>
      <c r="D59" s="27"/>
      <c r="E59" s="27"/>
      <c r="F59" s="28"/>
      <c r="G59" s="28"/>
      <c r="H59" s="28"/>
      <c r="I59" s="28"/>
      <c r="J59" s="28"/>
      <c r="K59" s="30"/>
      <c r="L59" s="30"/>
    </row>
    <row r="60" spans="1:12" ht="15" hidden="1" customHeight="1" x14ac:dyDescent="0.35">
      <c r="A60" s="26"/>
      <c r="B60" s="26"/>
      <c r="C60" s="27"/>
      <c r="D60" s="27"/>
      <c r="E60" s="27"/>
      <c r="F60" s="28"/>
      <c r="G60" s="28"/>
      <c r="H60" s="28"/>
      <c r="I60" s="28"/>
      <c r="J60" s="28"/>
      <c r="K60" s="30"/>
      <c r="L60" s="30"/>
    </row>
    <row r="61" spans="1:12" ht="15" hidden="1" customHeight="1" x14ac:dyDescent="0.35">
      <c r="A61" s="26"/>
      <c r="B61" s="26"/>
      <c r="C61" s="27"/>
      <c r="D61" s="27"/>
      <c r="E61" s="27"/>
      <c r="F61" s="28"/>
      <c r="G61" s="28"/>
      <c r="H61" s="28"/>
      <c r="I61" s="28"/>
      <c r="J61" s="28"/>
      <c r="K61" s="30"/>
      <c r="L61" s="30"/>
    </row>
    <row r="62" spans="1:12" ht="15" hidden="1" customHeight="1" x14ac:dyDescent="0.35">
      <c r="A62" s="26"/>
      <c r="B62" s="26"/>
      <c r="C62" s="27"/>
      <c r="D62" s="27"/>
      <c r="E62" s="27"/>
      <c r="F62" s="30"/>
      <c r="G62" s="30"/>
      <c r="H62" s="30"/>
      <c r="I62" s="30"/>
      <c r="J62" s="30"/>
      <c r="K62" s="30"/>
      <c r="L62" s="30"/>
    </row>
    <row r="63" spans="1:12" ht="15" hidden="1" customHeight="1" x14ac:dyDescent="0.35">
      <c r="A63" s="26"/>
      <c r="B63" s="26"/>
      <c r="C63" s="27"/>
      <c r="D63" s="27"/>
      <c r="E63" s="27"/>
      <c r="F63" s="28"/>
      <c r="G63" s="28"/>
      <c r="H63" s="28"/>
      <c r="I63" s="28"/>
      <c r="J63" s="28"/>
      <c r="K63" s="30"/>
      <c r="L63" s="30"/>
    </row>
    <row r="64" spans="1:12" ht="15" hidden="1" customHeight="1" x14ac:dyDescent="0.35">
      <c r="A64" s="26"/>
      <c r="B64" s="26"/>
      <c r="C64" s="27"/>
      <c r="D64" s="27"/>
      <c r="E64" s="27"/>
      <c r="F64" s="30"/>
      <c r="G64" s="30"/>
      <c r="H64" s="30"/>
      <c r="I64" s="30"/>
      <c r="J64" s="30"/>
      <c r="K64" s="30"/>
      <c r="L64" s="30"/>
    </row>
    <row r="65" spans="1:12" ht="15" hidden="1" customHeight="1" x14ac:dyDescent="0.35">
      <c r="A65" s="26"/>
      <c r="B65" s="26"/>
      <c r="C65" s="27"/>
      <c r="D65" s="27"/>
      <c r="E65" s="27"/>
      <c r="F65" s="31"/>
      <c r="G65" s="32"/>
      <c r="H65" s="32"/>
      <c r="I65" s="19"/>
      <c r="J65" s="33"/>
      <c r="K65" s="33"/>
      <c r="L65" s="30"/>
    </row>
    <row r="66" spans="1:12" ht="15" hidden="1" customHeight="1" x14ac:dyDescent="0.35">
      <c r="A66" s="26"/>
      <c r="B66" s="26"/>
      <c r="C66" s="27"/>
      <c r="D66" s="27"/>
      <c r="E66" s="27"/>
      <c r="F66" s="32"/>
      <c r="G66" s="32"/>
      <c r="H66" s="32"/>
      <c r="I66" s="32"/>
      <c r="J66" s="32"/>
      <c r="K66" s="32"/>
      <c r="L66" s="30"/>
    </row>
    <row r="67" spans="1:12" ht="15" hidden="1" customHeight="1" x14ac:dyDescent="0.35">
      <c r="A67" s="26"/>
      <c r="B67" s="26"/>
      <c r="C67" s="27"/>
      <c r="D67" s="27"/>
      <c r="E67" s="27"/>
      <c r="F67" s="28"/>
      <c r="G67" s="28"/>
      <c r="H67" s="28"/>
      <c r="I67" s="28"/>
      <c r="J67" s="28"/>
      <c r="K67" s="30"/>
      <c r="L67" s="30"/>
    </row>
    <row r="68" spans="1:12" ht="15" hidden="1" customHeight="1" x14ac:dyDescent="0.35">
      <c r="A68" s="26"/>
      <c r="B68" s="26"/>
      <c r="C68" s="27"/>
      <c r="D68" s="27"/>
      <c r="E68" s="27"/>
      <c r="F68" s="28"/>
      <c r="G68" s="28"/>
      <c r="H68" s="28"/>
      <c r="I68" s="28"/>
      <c r="J68" s="28"/>
      <c r="K68" s="30"/>
      <c r="L68" s="30"/>
    </row>
    <row r="69" spans="1:12" ht="15" hidden="1" customHeight="1" x14ac:dyDescent="0.35">
      <c r="A69" s="26"/>
      <c r="B69" s="26"/>
      <c r="C69" s="27"/>
      <c r="D69" s="27"/>
      <c r="E69" s="27"/>
      <c r="F69" s="28"/>
      <c r="G69" s="28"/>
      <c r="H69" s="28"/>
      <c r="I69" s="28"/>
      <c r="J69" s="28"/>
      <c r="K69" s="30"/>
      <c r="L69" s="30"/>
    </row>
    <row r="70" spans="1:12" ht="15" hidden="1" customHeight="1" x14ac:dyDescent="0.35">
      <c r="A70" s="26"/>
      <c r="B70" s="26"/>
      <c r="C70" s="27"/>
      <c r="D70" s="27"/>
      <c r="E70" s="27"/>
      <c r="F70" s="30"/>
      <c r="G70" s="30"/>
      <c r="H70" s="30"/>
      <c r="I70" s="30"/>
      <c r="J70" s="30"/>
      <c r="K70" s="30"/>
      <c r="L70" s="30"/>
    </row>
    <row r="71" spans="1:12" ht="15" hidden="1" customHeight="1" x14ac:dyDescent="0.35">
      <c r="A71" s="26"/>
      <c r="B71" s="26"/>
      <c r="C71" s="27"/>
      <c r="D71" s="27"/>
      <c r="E71" s="27"/>
      <c r="F71" s="28"/>
      <c r="G71" s="28"/>
      <c r="H71" s="28"/>
      <c r="I71" s="28"/>
      <c r="J71" s="28"/>
      <c r="K71" s="30"/>
      <c r="L71" s="30"/>
    </row>
    <row r="72" spans="1:12" ht="15" hidden="1" customHeight="1" x14ac:dyDescent="0.35">
      <c r="A72" s="26"/>
      <c r="B72" s="26"/>
      <c r="C72" s="27"/>
      <c r="D72" s="27"/>
      <c r="E72" s="27"/>
      <c r="F72" s="28"/>
      <c r="G72" s="28"/>
      <c r="H72" s="28"/>
      <c r="I72" s="28"/>
      <c r="J72" s="28"/>
      <c r="K72" s="30"/>
      <c r="L72" s="30"/>
    </row>
    <row r="73" spans="1:12" ht="15" hidden="1" customHeight="1" x14ac:dyDescent="0.35">
      <c r="A73" s="26"/>
      <c r="B73" s="26"/>
      <c r="C73" s="27"/>
      <c r="D73" s="27"/>
      <c r="E73" s="27"/>
      <c r="F73" s="28"/>
      <c r="G73" s="28"/>
      <c r="H73" s="28"/>
      <c r="I73" s="28"/>
      <c r="J73" s="28"/>
      <c r="K73" s="30"/>
      <c r="L73" s="30"/>
    </row>
    <row r="74" spans="1:12" ht="15" hidden="1" customHeight="1" x14ac:dyDescent="0.35">
      <c r="A74" s="26"/>
      <c r="B74" s="26"/>
      <c r="C74" s="27"/>
      <c r="D74" s="27"/>
      <c r="E74" s="27"/>
      <c r="F74" s="28"/>
      <c r="G74" s="28"/>
      <c r="H74" s="28"/>
      <c r="I74" s="28"/>
      <c r="J74" s="28"/>
      <c r="K74" s="30"/>
      <c r="L74" s="30"/>
    </row>
    <row r="75" spans="1:12" ht="15" hidden="1" customHeight="1" x14ac:dyDescent="0.35">
      <c r="A75" s="26"/>
      <c r="B75" s="26"/>
      <c r="C75" s="27"/>
      <c r="D75" s="27"/>
      <c r="E75" s="27"/>
      <c r="F75" s="30"/>
      <c r="G75" s="30"/>
      <c r="H75" s="30"/>
      <c r="I75" s="30"/>
      <c r="J75" s="30"/>
      <c r="K75" s="30"/>
      <c r="L75" s="30"/>
    </row>
    <row r="76" spans="1:12" ht="14.5" x14ac:dyDescent="0.35">
      <c r="A76" s="26"/>
      <c r="B76" s="26"/>
      <c r="C76" s="27"/>
      <c r="D76" s="27"/>
      <c r="E76" s="27"/>
      <c r="F76" s="30"/>
      <c r="G76" s="30"/>
      <c r="H76" s="30"/>
      <c r="I76" s="30"/>
      <c r="J76" s="30"/>
      <c r="K76" s="30"/>
      <c r="L76" s="30"/>
    </row>
    <row r="77" spans="1:12" ht="15.5" x14ac:dyDescent="0.25">
      <c r="A77" s="148" t="s">
        <v>11</v>
      </c>
      <c r="B77" s="148"/>
      <c r="C77" s="148"/>
      <c r="D77" s="148"/>
      <c r="E77" s="203" t="s">
        <v>2</v>
      </c>
      <c r="F77" s="203"/>
      <c r="G77" s="203" t="s">
        <v>65</v>
      </c>
      <c r="H77" s="203"/>
      <c r="I77" s="203" t="s">
        <v>3</v>
      </c>
      <c r="J77" s="203"/>
      <c r="K77" s="203" t="s">
        <v>1</v>
      </c>
      <c r="L77" s="203"/>
    </row>
    <row r="78" spans="1:12" ht="15.5" x14ac:dyDescent="0.35">
      <c r="A78" s="55" t="s">
        <v>4</v>
      </c>
      <c r="B78" s="55"/>
      <c r="C78" s="55"/>
      <c r="D78" s="55"/>
      <c r="E78" s="204">
        <v>230324554</v>
      </c>
      <c r="F78" s="204"/>
      <c r="G78" s="204"/>
      <c r="H78" s="204"/>
      <c r="I78" s="205"/>
      <c r="J78" s="205"/>
      <c r="K78" s="205"/>
      <c r="L78" s="205"/>
    </row>
    <row r="79" spans="1:12" ht="15.5" x14ac:dyDescent="0.35">
      <c r="A79" s="56" t="s">
        <v>22</v>
      </c>
      <c r="B79" s="56"/>
      <c r="C79" s="56"/>
      <c r="D79" s="56"/>
      <c r="E79" s="204">
        <v>32804829</v>
      </c>
      <c r="F79" s="204"/>
      <c r="G79" s="204"/>
      <c r="H79" s="204"/>
      <c r="I79" s="206"/>
      <c r="J79" s="206"/>
      <c r="K79" s="206"/>
      <c r="L79" s="206"/>
    </row>
    <row r="80" spans="1:12" ht="14.5" x14ac:dyDescent="0.35">
      <c r="A80" s="26"/>
      <c r="B80" s="26"/>
      <c r="C80" s="27"/>
      <c r="D80" s="27"/>
      <c r="E80" s="27"/>
      <c r="F80" s="20"/>
      <c r="G80" s="30"/>
      <c r="H80" s="20"/>
      <c r="I80" s="20"/>
      <c r="J80" s="20"/>
      <c r="K80" s="20"/>
      <c r="L80" s="20"/>
    </row>
    <row r="81" spans="1:12" ht="20.149999999999999" hidden="1" customHeight="1" x14ac:dyDescent="0.25">
      <c r="A81" s="215" t="s">
        <v>51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</row>
    <row r="82" spans="1:12" ht="15" hidden="1" customHeight="1" x14ac:dyDescent="0.25">
      <c r="A82" s="75" t="s">
        <v>52</v>
      </c>
      <c r="B82" s="210" t="s">
        <v>15</v>
      </c>
      <c r="C82" s="210"/>
      <c r="D82" s="212"/>
      <c r="E82" s="213"/>
      <c r="F82" s="213"/>
      <c r="G82" s="213"/>
      <c r="H82" s="213"/>
      <c r="I82" s="213"/>
      <c r="J82" s="213"/>
      <c r="K82" s="213"/>
      <c r="L82" s="214"/>
    </row>
    <row r="83" spans="1:12" ht="15" hidden="1" customHeight="1" x14ac:dyDescent="0.25">
      <c r="A83" s="75" t="s">
        <v>52</v>
      </c>
      <c r="B83" s="210" t="s">
        <v>16</v>
      </c>
      <c r="C83" s="210"/>
      <c r="D83" s="212"/>
      <c r="E83" s="213"/>
      <c r="F83" s="213"/>
      <c r="G83" s="213"/>
      <c r="H83" s="213"/>
      <c r="I83" s="213"/>
      <c r="J83" s="213"/>
      <c r="K83" s="213"/>
      <c r="L83" s="214"/>
    </row>
    <row r="84" spans="1:12" ht="15" hidden="1" customHeight="1" x14ac:dyDescent="0.25">
      <c r="A84" s="75" t="s">
        <v>53</v>
      </c>
      <c r="B84" s="210" t="s">
        <v>17</v>
      </c>
      <c r="C84" s="210"/>
      <c r="D84" s="212"/>
      <c r="E84" s="213"/>
      <c r="F84" s="213"/>
      <c r="G84" s="213"/>
      <c r="H84" s="213"/>
      <c r="I84" s="213"/>
      <c r="J84" s="213"/>
      <c r="K84" s="213"/>
      <c r="L84" s="214"/>
    </row>
    <row r="85" spans="1:12" ht="15" hidden="1" customHeight="1" x14ac:dyDescent="0.25">
      <c r="A85" s="75" t="s">
        <v>53</v>
      </c>
      <c r="B85" s="210" t="s">
        <v>18</v>
      </c>
      <c r="C85" s="210"/>
      <c r="D85" s="212"/>
      <c r="E85" s="213"/>
      <c r="F85" s="213"/>
      <c r="G85" s="213"/>
      <c r="H85" s="213"/>
      <c r="I85" s="213"/>
      <c r="J85" s="213"/>
      <c r="K85" s="213"/>
      <c r="L85" s="214"/>
    </row>
    <row r="86" spans="1:12" ht="15" hidden="1" customHeight="1" x14ac:dyDescent="0.25">
      <c r="A86" s="75" t="s">
        <v>54</v>
      </c>
      <c r="B86" s="210" t="s">
        <v>19</v>
      </c>
      <c r="C86" s="210"/>
      <c r="D86" s="212"/>
      <c r="E86" s="213"/>
      <c r="F86" s="213"/>
      <c r="G86" s="213"/>
      <c r="H86" s="213"/>
      <c r="I86" s="213"/>
      <c r="J86" s="213"/>
      <c r="K86" s="213"/>
      <c r="L86" s="214"/>
    </row>
    <row r="87" spans="1:12" ht="15" hidden="1" customHeight="1" x14ac:dyDescent="0.25">
      <c r="A87" s="75" t="s">
        <v>55</v>
      </c>
      <c r="B87" s="210" t="s">
        <v>20</v>
      </c>
      <c r="C87" s="210"/>
      <c r="D87" s="212"/>
      <c r="E87" s="213"/>
      <c r="F87" s="213"/>
      <c r="G87" s="213"/>
      <c r="H87" s="213"/>
      <c r="I87" s="213"/>
      <c r="J87" s="213"/>
      <c r="K87" s="213"/>
      <c r="L87" s="214"/>
    </row>
    <row r="88" spans="1:12" ht="15" hidden="1" customHeight="1" x14ac:dyDescent="0.25">
      <c r="A88" s="75" t="s">
        <v>55</v>
      </c>
      <c r="B88" s="210" t="s">
        <v>21</v>
      </c>
      <c r="C88" s="210"/>
      <c r="D88" s="212"/>
      <c r="E88" s="213"/>
      <c r="F88" s="213"/>
      <c r="G88" s="213"/>
      <c r="H88" s="213"/>
      <c r="I88" s="213"/>
      <c r="J88" s="213"/>
      <c r="K88" s="213"/>
      <c r="L88" s="214"/>
    </row>
    <row r="89" spans="1:12" ht="15" hidden="1" customHeight="1" x14ac:dyDescent="0.25">
      <c r="A89" s="75" t="s">
        <v>56</v>
      </c>
      <c r="B89" s="210" t="s">
        <v>25</v>
      </c>
      <c r="C89" s="210"/>
      <c r="D89" s="212"/>
      <c r="E89" s="213"/>
      <c r="F89" s="213"/>
      <c r="G89" s="213"/>
      <c r="H89" s="213"/>
      <c r="I89" s="213"/>
      <c r="J89" s="213"/>
      <c r="K89" s="213"/>
      <c r="L89" s="214"/>
    </row>
    <row r="90" spans="1:12" ht="14.5" x14ac:dyDescent="0.35">
      <c r="A90" s="26"/>
      <c r="B90" s="26"/>
      <c r="C90" s="27"/>
      <c r="D90" s="27"/>
      <c r="E90" s="27"/>
      <c r="F90" s="20"/>
      <c r="G90" s="30"/>
      <c r="H90" s="20"/>
      <c r="I90" s="20"/>
      <c r="J90" s="20"/>
      <c r="K90" s="20"/>
      <c r="L90" s="20"/>
    </row>
    <row r="92" spans="1:12" ht="15.75" customHeight="1" x14ac:dyDescent="0.35">
      <c r="A92" s="76" t="s">
        <v>58</v>
      </c>
      <c r="B92" s="76"/>
      <c r="C92" s="76"/>
      <c r="D92" s="76"/>
      <c r="E92" s="76"/>
      <c r="F92" s="211" t="s">
        <v>59</v>
      </c>
      <c r="G92" s="211"/>
      <c r="H92" s="211"/>
      <c r="I92" s="211"/>
      <c r="J92" s="211"/>
      <c r="K92" s="211"/>
      <c r="L92" s="211"/>
    </row>
    <row r="103" ht="15" customHeight="1" x14ac:dyDescent="0.25"/>
    <row r="104" ht="5.25" customHeight="1" x14ac:dyDescent="0.25"/>
    <row r="105" ht="20.25" customHeight="1" x14ac:dyDescent="0.25"/>
    <row r="106" ht="20.149999999999999" customHeight="1" x14ac:dyDescent="0.25"/>
    <row r="107" ht="20.149999999999999" customHeight="1" x14ac:dyDescent="0.25"/>
    <row r="108" ht="20.149999999999999" customHeight="1" x14ac:dyDescent="0.25"/>
    <row r="109" ht="20.149999999999999" customHeight="1" x14ac:dyDescent="0.25"/>
    <row r="110" ht="20.149999999999999" customHeight="1" x14ac:dyDescent="0.25"/>
    <row r="111" ht="20.149999999999999" customHeight="1" x14ac:dyDescent="0.25"/>
    <row r="112" ht="20.149999999999999" customHeight="1" x14ac:dyDescent="0.25"/>
    <row r="113" spans="1:12" ht="20.149999999999999" customHeight="1" x14ac:dyDescent="0.25"/>
    <row r="115" spans="1:12" ht="15.5" x14ac:dyDescent="0.25">
      <c r="A115" s="216" t="s">
        <v>45</v>
      </c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</row>
    <row r="116" spans="1:12" ht="14.5" x14ac:dyDescent="0.35">
      <c r="A116" t="s">
        <v>108</v>
      </c>
      <c r="B116" s="146"/>
      <c r="C116" s="146"/>
      <c r="D116" s="146"/>
      <c r="E116" s="146"/>
      <c r="F116" s="146"/>
      <c r="G116" s="147"/>
      <c r="H116" s="146"/>
      <c r="I116" s="146"/>
      <c r="J116" s="146"/>
      <c r="K116" s="146"/>
      <c r="L116" s="146"/>
    </row>
    <row r="117" spans="1:12" ht="14.5" x14ac:dyDescent="0.35">
      <c r="A117" t="s">
        <v>110</v>
      </c>
      <c r="B117" s="146"/>
      <c r="C117" s="146"/>
      <c r="D117" s="146"/>
      <c r="E117" s="146"/>
      <c r="F117" s="146"/>
      <c r="G117" s="147"/>
      <c r="H117" s="146"/>
      <c r="I117" s="146"/>
      <c r="J117" s="146"/>
      <c r="K117" s="146"/>
      <c r="L117" s="146"/>
    </row>
    <row r="118" spans="1:12" x14ac:dyDescent="0.25">
      <c r="A118" s="2" t="s">
        <v>109</v>
      </c>
    </row>
    <row r="119" spans="1:12" ht="14.5" x14ac:dyDescent="0.35">
      <c r="A119" t="s">
        <v>111</v>
      </c>
    </row>
    <row r="120" spans="1:12" ht="14.5" x14ac:dyDescent="0.35">
      <c r="A120" t="s">
        <v>112</v>
      </c>
    </row>
    <row r="121" spans="1:12" x14ac:dyDescent="0.25">
      <c r="A121" s="2" t="s">
        <v>119</v>
      </c>
    </row>
  </sheetData>
  <mergeCells count="84">
    <mergeCell ref="P13:Q13"/>
    <mergeCell ref="P14:Q14"/>
    <mergeCell ref="A17:C18"/>
    <mergeCell ref="D17:D18"/>
    <mergeCell ref="E17:E18"/>
    <mergeCell ref="F17:L17"/>
    <mergeCell ref="J18:K18"/>
    <mergeCell ref="A1:L1"/>
    <mergeCell ref="A9:L9"/>
    <mergeCell ref="A2:L2"/>
    <mergeCell ref="J13:K13"/>
    <mergeCell ref="D11:D12"/>
    <mergeCell ref="E11:E12"/>
    <mergeCell ref="F11:L11"/>
    <mergeCell ref="J12:K12"/>
    <mergeCell ref="A8:L8"/>
    <mergeCell ref="A11:C12"/>
    <mergeCell ref="A13:C13"/>
    <mergeCell ref="A20:C20"/>
    <mergeCell ref="J20:K20"/>
    <mergeCell ref="A25:C25"/>
    <mergeCell ref="K29:L29"/>
    <mergeCell ref="A26:C26"/>
    <mergeCell ref="J26:K26"/>
    <mergeCell ref="A27:L27"/>
    <mergeCell ref="D23:D24"/>
    <mergeCell ref="E23:E24"/>
    <mergeCell ref="F23:L23"/>
    <mergeCell ref="A23:C24"/>
    <mergeCell ref="A21:L21"/>
    <mergeCell ref="A19:C19"/>
    <mergeCell ref="J19:K19"/>
    <mergeCell ref="A15:L15"/>
    <mergeCell ref="A14:C14"/>
    <mergeCell ref="J14:K14"/>
    <mergeCell ref="E30:G30"/>
    <mergeCell ref="H30:J30"/>
    <mergeCell ref="J24:K24"/>
    <mergeCell ref="H29:J29"/>
    <mergeCell ref="H33:J33"/>
    <mergeCell ref="E29:G29"/>
    <mergeCell ref="E32:G32"/>
    <mergeCell ref="H32:J32"/>
    <mergeCell ref="K32:L32"/>
    <mergeCell ref="K30:L30"/>
    <mergeCell ref="E31:G31"/>
    <mergeCell ref="H31:J31"/>
    <mergeCell ref="K28:L28"/>
    <mergeCell ref="E28:G28"/>
    <mergeCell ref="H28:J28"/>
    <mergeCell ref="K31:L31"/>
    <mergeCell ref="A115:L115"/>
    <mergeCell ref="B84:C84"/>
    <mergeCell ref="B85:C85"/>
    <mergeCell ref="B86:C86"/>
    <mergeCell ref="B87:C87"/>
    <mergeCell ref="B88:C88"/>
    <mergeCell ref="B89:C89"/>
    <mergeCell ref="D88:L88"/>
    <mergeCell ref="D89:L89"/>
    <mergeCell ref="D84:L84"/>
    <mergeCell ref="D85:L85"/>
    <mergeCell ref="D86:L86"/>
    <mergeCell ref="D87:L87"/>
    <mergeCell ref="B83:C83"/>
    <mergeCell ref="F92:L92"/>
    <mergeCell ref="I78:J78"/>
    <mergeCell ref="I77:J77"/>
    <mergeCell ref="G78:H78"/>
    <mergeCell ref="G79:H79"/>
    <mergeCell ref="B82:C82"/>
    <mergeCell ref="D82:L82"/>
    <mergeCell ref="D83:L83"/>
    <mergeCell ref="A81:L81"/>
    <mergeCell ref="E78:F78"/>
    <mergeCell ref="K33:L33"/>
    <mergeCell ref="E77:F77"/>
    <mergeCell ref="E79:F79"/>
    <mergeCell ref="G77:H77"/>
    <mergeCell ref="K77:L77"/>
    <mergeCell ref="K78:L78"/>
    <mergeCell ref="K79:L79"/>
    <mergeCell ref="I79:J79"/>
    <mergeCell ref="E33:G33"/>
  </mergeCells>
  <conditionalFormatting sqref="L10">
    <cfRule type="iconSet" priority="22">
      <iconSet iconSet="3Arrows">
        <cfvo type="percent" val="0"/>
        <cfvo type="num" val="0"/>
        <cfvo type="num" val="0" gte="0"/>
      </iconSet>
    </cfRule>
  </conditionalFormatting>
  <conditionalFormatting sqref="L12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L13:L14 L19:L20 L25:L26">
    <cfRule type="iconSet" priority="101">
      <iconSet iconSet="3Arrows">
        <cfvo type="percent" val="0"/>
        <cfvo type="num" val="0"/>
        <cfvo type="num" val="0" gte="0"/>
      </iconSet>
    </cfRule>
  </conditionalFormatting>
  <conditionalFormatting sqref="L16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L18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L2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L24">
    <cfRule type="iconSet" priority="14">
      <iconSet iconSet="3Arrows">
        <cfvo type="percent" val="0"/>
        <cfvo type="num" val="0"/>
        <cfvo type="num" val="0" gte="0"/>
      </iconSet>
    </cfRule>
  </conditionalFormatting>
  <printOptions horizontalCentered="1"/>
  <pageMargins left="0" right="0" top="0.43307086614173229" bottom="0.19685039370078741" header="0.31496062992125984" footer="0.31496062992125984"/>
  <pageSetup paperSize="9" scale="44" fitToHeight="2" orientation="portrait" r:id="rId1"/>
  <headerFooter>
    <oddHeader xml:space="preserve">&amp;C
</oddHeader>
  </headerFooter>
  <rowBreaks count="1" manualBreakCount="1">
    <brk id="89" max="11" man="1"/>
  </rowBreaks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61"/>
  <sheetViews>
    <sheetView topLeftCell="A34" workbookViewId="0">
      <selection activeCell="T46" sqref="T46"/>
    </sheetView>
  </sheetViews>
  <sheetFormatPr defaultRowHeight="14.5" x14ac:dyDescent="0.35"/>
  <cols>
    <col min="5" max="5" width="12" customWidth="1"/>
    <col min="8" max="8" width="10.453125" customWidth="1"/>
    <col min="9" max="9" width="11" customWidth="1"/>
    <col min="15" max="15" width="20.1796875" bestFit="1" customWidth="1"/>
  </cols>
  <sheetData>
    <row r="3" spans="2:4" x14ac:dyDescent="0.35">
      <c r="B3" t="s">
        <v>29</v>
      </c>
    </row>
    <row r="4" spans="2:4" x14ac:dyDescent="0.35">
      <c r="B4" t="s">
        <v>5</v>
      </c>
      <c r="D4" s="34">
        <v>0.4</v>
      </c>
    </row>
    <row r="5" spans="2:4" x14ac:dyDescent="0.35">
      <c r="B5" t="s">
        <v>6</v>
      </c>
      <c r="D5" s="34">
        <v>0.3</v>
      </c>
    </row>
    <row r="6" spans="2:4" x14ac:dyDescent="0.35">
      <c r="B6" t="s">
        <v>7</v>
      </c>
      <c r="D6" s="34">
        <v>0.3</v>
      </c>
    </row>
    <row r="19" spans="2:5" x14ac:dyDescent="0.35">
      <c r="B19" t="s">
        <v>66</v>
      </c>
    </row>
    <row r="20" spans="2:5" x14ac:dyDescent="0.35">
      <c r="B20" s="149" t="s">
        <v>46</v>
      </c>
      <c r="C20" s="149"/>
      <c r="D20" s="150">
        <v>0.28000000000000003</v>
      </c>
      <c r="E20">
        <v>28</v>
      </c>
    </row>
    <row r="21" spans="2:5" x14ac:dyDescent="0.35">
      <c r="B21" s="149" t="s">
        <v>47</v>
      </c>
      <c r="C21" s="149"/>
      <c r="D21" s="150">
        <v>0.12</v>
      </c>
      <c r="E21">
        <v>12</v>
      </c>
    </row>
    <row r="22" spans="2:5" x14ac:dyDescent="0.35">
      <c r="B22" s="149" t="s">
        <v>48</v>
      </c>
      <c r="C22" s="149"/>
      <c r="D22" s="150">
        <v>0.3</v>
      </c>
      <c r="E22">
        <v>30</v>
      </c>
    </row>
    <row r="23" spans="2:5" x14ac:dyDescent="0.35">
      <c r="B23" s="149" t="s">
        <v>49</v>
      </c>
      <c r="C23" s="149"/>
      <c r="D23" s="150">
        <v>0.15</v>
      </c>
      <c r="E23">
        <v>15</v>
      </c>
    </row>
    <row r="24" spans="2:5" x14ac:dyDescent="0.35">
      <c r="B24" s="149" t="s">
        <v>50</v>
      </c>
      <c r="C24" s="149"/>
      <c r="D24" s="150">
        <v>0.15</v>
      </c>
      <c r="E24">
        <v>15</v>
      </c>
    </row>
    <row r="25" spans="2:5" x14ac:dyDescent="0.35">
      <c r="B25" s="149"/>
      <c r="C25" s="149"/>
      <c r="D25" s="150"/>
    </row>
    <row r="26" spans="2:5" x14ac:dyDescent="0.35">
      <c r="B26" s="149"/>
      <c r="C26" s="149"/>
      <c r="D26" s="150"/>
    </row>
    <row r="27" spans="2:5" x14ac:dyDescent="0.35">
      <c r="B27" s="149"/>
      <c r="C27" s="149"/>
      <c r="D27" s="150"/>
    </row>
    <row r="28" spans="2:5" x14ac:dyDescent="0.35">
      <c r="B28" s="149"/>
      <c r="C28" s="149"/>
      <c r="D28" s="150"/>
    </row>
    <row r="29" spans="2:5" x14ac:dyDescent="0.35">
      <c r="B29" s="149"/>
      <c r="C29" s="149"/>
      <c r="D29" s="150"/>
    </row>
    <row r="30" spans="2:5" x14ac:dyDescent="0.35">
      <c r="B30" s="149"/>
      <c r="C30" s="149"/>
      <c r="D30" s="150"/>
    </row>
    <row r="31" spans="2:5" x14ac:dyDescent="0.35">
      <c r="B31" s="149"/>
      <c r="C31" s="149"/>
      <c r="D31" s="150"/>
    </row>
    <row r="32" spans="2:5" x14ac:dyDescent="0.35">
      <c r="C32" s="168"/>
      <c r="D32" s="169"/>
    </row>
    <row r="33" spans="2:17" x14ac:dyDescent="0.35">
      <c r="D33" s="170"/>
    </row>
    <row r="34" spans="2:17" x14ac:dyDescent="0.35">
      <c r="D34" s="170"/>
    </row>
    <row r="35" spans="2:17" x14ac:dyDescent="0.35">
      <c r="D35" s="170"/>
    </row>
    <row r="36" spans="2:17" x14ac:dyDescent="0.35">
      <c r="D36" s="170"/>
    </row>
    <row r="37" spans="2:17" x14ac:dyDescent="0.35">
      <c r="D37" s="170"/>
    </row>
    <row r="38" spans="2:17" x14ac:dyDescent="0.35">
      <c r="D38" s="170"/>
    </row>
    <row r="40" spans="2:17" ht="78" x14ac:dyDescent="0.35">
      <c r="B40" s="151"/>
      <c r="C40" s="151"/>
      <c r="D40" s="152" t="s">
        <v>30</v>
      </c>
      <c r="E40" s="152" t="s">
        <v>31</v>
      </c>
      <c r="F40" s="153" t="s">
        <v>32</v>
      </c>
      <c r="G40" s="152" t="s">
        <v>67</v>
      </c>
      <c r="H40" s="152" t="s">
        <v>68</v>
      </c>
    </row>
    <row r="41" spans="2:17" x14ac:dyDescent="0.35">
      <c r="B41" s="35" t="s">
        <v>5</v>
      </c>
      <c r="C41" s="35"/>
      <c r="D41" s="167">
        <v>0.4</v>
      </c>
      <c r="E41" s="36"/>
      <c r="F41" s="37"/>
      <c r="G41" s="149"/>
    </row>
    <row r="42" spans="2:17" x14ac:dyDescent="0.35">
      <c r="B42" t="s">
        <v>33</v>
      </c>
      <c r="D42" s="36"/>
      <c r="E42" s="167">
        <v>0.7</v>
      </c>
      <c r="F42" s="154">
        <v>0.28000000000000003</v>
      </c>
      <c r="G42" s="149"/>
      <c r="O42" t="s">
        <v>52</v>
      </c>
      <c r="P42" s="158">
        <f>J46+100</f>
        <v>120.74799999999999</v>
      </c>
      <c r="Q42" s="34">
        <v>1.21</v>
      </c>
    </row>
    <row r="43" spans="2:17" x14ac:dyDescent="0.35">
      <c r="D43" s="36"/>
      <c r="E43" s="36"/>
      <c r="F43" s="37"/>
      <c r="G43" s="155">
        <v>0.112</v>
      </c>
      <c r="H43">
        <v>120</v>
      </c>
      <c r="I43">
        <f>0.28*40%</f>
        <v>0.11200000000000002</v>
      </c>
      <c r="J43">
        <f>G43*H43</f>
        <v>13.44</v>
      </c>
      <c r="O43" t="s">
        <v>53</v>
      </c>
      <c r="P43" s="158">
        <f>J48+100</f>
        <v>100</v>
      </c>
      <c r="Q43" s="34">
        <v>1</v>
      </c>
    </row>
    <row r="44" spans="2:17" x14ac:dyDescent="0.35">
      <c r="D44" s="36"/>
      <c r="E44" s="36"/>
      <c r="F44" s="37"/>
      <c r="G44" s="155">
        <v>8.4000000000000005E-2</v>
      </c>
      <c r="H44">
        <v>120</v>
      </c>
      <c r="I44">
        <f>0.28*30%</f>
        <v>8.4000000000000005E-2</v>
      </c>
      <c r="J44">
        <f t="shared" ref="J44:J45" si="0">G44*H44</f>
        <v>10.08</v>
      </c>
      <c r="O44" t="s">
        <v>54</v>
      </c>
      <c r="P44" s="158">
        <f>J52+100</f>
        <v>138.69999999999999</v>
      </c>
      <c r="Q44" s="34">
        <v>1.39</v>
      </c>
    </row>
    <row r="45" spans="2:17" x14ac:dyDescent="0.35">
      <c r="D45" s="36"/>
      <c r="E45" s="36"/>
      <c r="F45" s="37"/>
      <c r="G45" s="155">
        <v>8.4000000000000005E-2</v>
      </c>
      <c r="H45">
        <v>-33</v>
      </c>
      <c r="I45">
        <f>0.28*30%</f>
        <v>8.4000000000000005E-2</v>
      </c>
      <c r="J45">
        <f t="shared" si="0"/>
        <v>-2.7720000000000002</v>
      </c>
      <c r="O45" t="s">
        <v>55</v>
      </c>
      <c r="P45" s="158">
        <f>J55+100</f>
        <v>118.6</v>
      </c>
      <c r="Q45" s="34">
        <v>1.19</v>
      </c>
    </row>
    <row r="46" spans="2:17" x14ac:dyDescent="0.35">
      <c r="B46" t="s">
        <v>34</v>
      </c>
      <c r="D46" s="36"/>
      <c r="E46" s="167">
        <v>0.3</v>
      </c>
      <c r="F46" s="154">
        <v>0.12</v>
      </c>
      <c r="G46" s="149"/>
      <c r="I46" s="156" t="s">
        <v>69</v>
      </c>
      <c r="J46" s="157">
        <f>SUM(J43:J45)</f>
        <v>20.747999999999998</v>
      </c>
      <c r="O46" t="s">
        <v>56</v>
      </c>
      <c r="P46" s="158">
        <f>J59+100</f>
        <v>109.97499999999999</v>
      </c>
      <c r="Q46" s="34">
        <v>1.1000000000000001</v>
      </c>
    </row>
    <row r="47" spans="2:17" x14ac:dyDescent="0.35">
      <c r="D47" s="36"/>
      <c r="E47" s="36"/>
      <c r="F47" s="37"/>
      <c r="G47" s="155">
        <v>0.12</v>
      </c>
      <c r="H47">
        <v>100</v>
      </c>
      <c r="J47">
        <v>0</v>
      </c>
      <c r="L47">
        <f>E42*J46</f>
        <v>14.523599999999997</v>
      </c>
      <c r="O47" t="s">
        <v>73</v>
      </c>
      <c r="P47" s="158">
        <f>L49+100</f>
        <v>114.5236</v>
      </c>
      <c r="Q47" s="34">
        <v>1.18</v>
      </c>
    </row>
    <row r="48" spans="2:17" x14ac:dyDescent="0.35">
      <c r="B48" s="35" t="s">
        <v>6</v>
      </c>
      <c r="C48" s="35"/>
      <c r="D48" s="167">
        <v>0.3</v>
      </c>
      <c r="E48" s="36"/>
      <c r="F48" s="37"/>
      <c r="G48" s="149"/>
      <c r="I48" s="156" t="s">
        <v>70</v>
      </c>
      <c r="J48" s="157">
        <f>SUM(J47)</f>
        <v>0</v>
      </c>
      <c r="L48">
        <f>E46*J48</f>
        <v>0</v>
      </c>
      <c r="O48" t="s">
        <v>75</v>
      </c>
      <c r="P48" s="158">
        <f>L53+100</f>
        <v>138.69999999999999</v>
      </c>
      <c r="Q48" s="34">
        <v>1.39</v>
      </c>
    </row>
    <row r="49" spans="2:17" x14ac:dyDescent="0.35">
      <c r="B49" s="38" t="s">
        <v>71</v>
      </c>
      <c r="C49" s="38"/>
      <c r="D49" s="36"/>
      <c r="E49" s="167">
        <v>1</v>
      </c>
      <c r="F49" s="154">
        <v>0.3</v>
      </c>
      <c r="G49" s="149"/>
      <c r="K49" s="159" t="s">
        <v>72</v>
      </c>
      <c r="L49" s="160">
        <f>SUM(L47:L48)</f>
        <v>14.523599999999997</v>
      </c>
      <c r="O49" t="s">
        <v>78</v>
      </c>
      <c r="P49" s="158">
        <f>L60+100</f>
        <v>114.28749999999999</v>
      </c>
      <c r="Q49" s="34">
        <v>1.1399999999999999</v>
      </c>
    </row>
    <row r="50" spans="2:17" x14ac:dyDescent="0.35">
      <c r="B50" s="38"/>
      <c r="C50" s="38"/>
      <c r="D50" s="36"/>
      <c r="E50" s="36"/>
      <c r="F50" s="37"/>
      <c r="G50" s="157">
        <v>0.15</v>
      </c>
      <c r="H50">
        <v>139</v>
      </c>
      <c r="I50">
        <f>0.15*50%</f>
        <v>7.4999999999999997E-2</v>
      </c>
      <c r="J50">
        <f>G50*H50</f>
        <v>20.849999999999998</v>
      </c>
    </row>
    <row r="51" spans="2:17" x14ac:dyDescent="0.35">
      <c r="B51" s="38"/>
      <c r="C51" s="38"/>
      <c r="D51" s="36"/>
      <c r="E51" s="36"/>
      <c r="F51" s="37"/>
      <c r="G51" s="157">
        <v>0.15</v>
      </c>
      <c r="H51">
        <v>119</v>
      </c>
      <c r="I51">
        <f>0.15*50%</f>
        <v>7.4999999999999997E-2</v>
      </c>
      <c r="J51">
        <f>G51*H51</f>
        <v>17.849999999999998</v>
      </c>
    </row>
    <row r="52" spans="2:17" x14ac:dyDescent="0.35">
      <c r="B52" s="35" t="s">
        <v>7</v>
      </c>
      <c r="C52" s="35"/>
      <c r="D52" s="167">
        <v>0.3</v>
      </c>
      <c r="E52" s="36"/>
      <c r="F52" s="37"/>
      <c r="G52" s="149"/>
      <c r="I52" s="156" t="s">
        <v>74</v>
      </c>
      <c r="J52" s="157">
        <f>SUM(J50:J51)</f>
        <v>38.699999999999996</v>
      </c>
      <c r="L52">
        <f>E49*J52</f>
        <v>38.699999999999996</v>
      </c>
    </row>
    <row r="53" spans="2:17" x14ac:dyDescent="0.35">
      <c r="B53" s="38" t="s">
        <v>76</v>
      </c>
      <c r="C53" s="35"/>
      <c r="D53" s="36"/>
      <c r="E53" s="167">
        <v>0.5</v>
      </c>
      <c r="F53" s="154">
        <v>0.15</v>
      </c>
      <c r="G53" s="149"/>
      <c r="K53" s="159" t="s">
        <v>77</v>
      </c>
      <c r="L53" s="160">
        <f>SUM(L52)</f>
        <v>38.699999999999996</v>
      </c>
    </row>
    <row r="54" spans="2:17" x14ac:dyDescent="0.35">
      <c r="B54" s="38"/>
      <c r="C54" s="35"/>
      <c r="D54" s="36"/>
      <c r="E54" s="36"/>
      <c r="F54" s="37"/>
      <c r="G54" s="157">
        <v>0.15</v>
      </c>
      <c r="H54">
        <v>124</v>
      </c>
      <c r="I54">
        <f>0.15*100%</f>
        <v>0.15</v>
      </c>
      <c r="J54">
        <f>G54*H54</f>
        <v>18.599999999999998</v>
      </c>
    </row>
    <row r="55" spans="2:17" x14ac:dyDescent="0.35">
      <c r="B55" s="38" t="s">
        <v>79</v>
      </c>
      <c r="C55" s="38"/>
      <c r="D55" s="36"/>
      <c r="E55" s="167">
        <v>0.5</v>
      </c>
      <c r="F55" s="161">
        <v>0.15</v>
      </c>
      <c r="G55" s="149"/>
      <c r="I55" s="156" t="s">
        <v>80</v>
      </c>
      <c r="J55" s="157">
        <f>SUM(J54)</f>
        <v>18.599999999999998</v>
      </c>
    </row>
    <row r="56" spans="2:17" x14ac:dyDescent="0.35">
      <c r="B56" s="38"/>
      <c r="C56" s="38"/>
      <c r="D56" s="36"/>
      <c r="E56" s="36"/>
      <c r="F56" s="166"/>
      <c r="G56" s="157">
        <v>3.7499999999999999E-2</v>
      </c>
      <c r="H56">
        <v>100</v>
      </c>
      <c r="I56">
        <f>0.15*25%</f>
        <v>3.7499999999999999E-2</v>
      </c>
      <c r="J56">
        <f>G56*H56</f>
        <v>3.75</v>
      </c>
    </row>
    <row r="57" spans="2:17" x14ac:dyDescent="0.35">
      <c r="B57" s="38"/>
      <c r="C57" s="38"/>
      <c r="D57" s="36"/>
      <c r="E57" s="36"/>
      <c r="F57" s="166"/>
      <c r="G57" s="157">
        <v>7.4999999999999997E-2</v>
      </c>
      <c r="H57">
        <v>133</v>
      </c>
      <c r="I57">
        <f>0.15*50%</f>
        <v>7.4999999999999997E-2</v>
      </c>
      <c r="J57">
        <f t="shared" ref="J57:J58" si="1">G57*H57</f>
        <v>9.9749999999999996</v>
      </c>
    </row>
    <row r="58" spans="2:17" x14ac:dyDescent="0.35">
      <c r="B58" s="38"/>
      <c r="C58" s="38"/>
      <c r="D58" s="36"/>
      <c r="E58" s="36"/>
      <c r="F58" s="166"/>
      <c r="G58" s="157">
        <v>3.7499999999999999E-2</v>
      </c>
      <c r="H58">
        <v>-100</v>
      </c>
      <c r="I58">
        <f>0.15*25%</f>
        <v>3.7499999999999999E-2</v>
      </c>
      <c r="J58">
        <f t="shared" si="1"/>
        <v>-3.75</v>
      </c>
      <c r="L58">
        <f>E53*J55</f>
        <v>9.2999999999999989</v>
      </c>
    </row>
    <row r="59" spans="2:17" x14ac:dyDescent="0.35">
      <c r="B59" s="162" t="s">
        <v>35</v>
      </c>
      <c r="C59" s="162"/>
      <c r="D59" s="163">
        <f>+D41+D48+D52</f>
        <v>1</v>
      </c>
      <c r="E59" s="163">
        <f>SUM(E42+E46+E49+E53+E55)/3</f>
        <v>1</v>
      </c>
      <c r="F59" s="164">
        <f>+SUM(F42:F55)</f>
        <v>1</v>
      </c>
      <c r="G59" s="149">
        <f>SUM(G42:G58)</f>
        <v>1</v>
      </c>
      <c r="I59" s="156" t="s">
        <v>81</v>
      </c>
      <c r="J59" s="157">
        <f>SUM(J56:J58)</f>
        <v>9.9749999999999996</v>
      </c>
      <c r="L59">
        <f>E55*J59</f>
        <v>4.9874999999999998</v>
      </c>
    </row>
    <row r="60" spans="2:17" x14ac:dyDescent="0.35">
      <c r="K60" s="159" t="s">
        <v>82</v>
      </c>
      <c r="L60" s="160">
        <f>SUM(L58:L59)</f>
        <v>14.287499999999998</v>
      </c>
    </row>
    <row r="61" spans="2:17" x14ac:dyDescent="0.35">
      <c r="I61" s="165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 QUAR 2026</vt:lpstr>
      <vt:lpstr>Cálculos</vt:lpstr>
      <vt:lpstr>' QUAR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cristinaribeiro</dc:creator>
  <cp:lastModifiedBy>Armanda MAS. Coelho</cp:lastModifiedBy>
  <cp:lastPrinted>2013-02-14T12:35:37Z</cp:lastPrinted>
  <dcterms:created xsi:type="dcterms:W3CDTF">2007-11-10T15:57:04Z</dcterms:created>
  <dcterms:modified xsi:type="dcterms:W3CDTF">2025-10-02T09:52:04Z</dcterms:modified>
</cp:coreProperties>
</file>